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indseyGrawe\Desktop\"/>
    </mc:Choice>
  </mc:AlternateContent>
  <bookViews>
    <workbookView xWindow="480" yWindow="345" windowWidth="20730" windowHeight="11445" firstSheet="1" activeTab="1"/>
  </bookViews>
  <sheets>
    <sheet name="REFERENCE" sheetId="12" r:id="rId1"/>
    <sheet name="Instruction-ConflictingTripCalc" sheetId="9" r:id="rId2"/>
    <sheet name="CONFLICTING TRIP CALC-IN HOUSE" sheetId="6" r:id="rId3"/>
    <sheet name="CALC" sheetId="5" state="hidden" r:id="rId4"/>
    <sheet name="orig" sheetId="1" state="hidden" r:id="rId5"/>
    <sheet name="Sheet1" sheetId="7" state="hidden" r:id="rId6"/>
    <sheet name="Sheet2" sheetId="8" state="hidden" r:id="rId7"/>
    <sheet name="RUSD TRIP CALC-IN HOUSE " sheetId="10" r:id="rId8"/>
    <sheet name="CALCULATOR FOR OUTSIDE BILLING" sheetId="11" r:id="rId9"/>
  </sheets>
  <definedNames>
    <definedName name="_xlnm.Print_Area" localSheetId="3">CALC!$A$1:$K$25</definedName>
    <definedName name="_xlnm.Print_Area" localSheetId="1">'Instruction-ConflictingTripCalc'!$A$1:$D$42</definedName>
  </definedNames>
  <calcPr calcId="162913"/>
</workbook>
</file>

<file path=xl/calcChain.xml><?xml version="1.0" encoding="utf-8"?>
<calcChain xmlns="http://schemas.openxmlformats.org/spreadsheetml/2006/main">
  <c r="M36" i="11" l="1"/>
  <c r="N36" i="11" s="1"/>
  <c r="N37" i="11" s="1"/>
  <c r="Q37" i="11" s="1"/>
  <c r="D36" i="11"/>
  <c r="D37" i="11" s="1"/>
  <c r="G37" i="11" s="1"/>
  <c r="N33" i="11"/>
  <c r="N28" i="11"/>
  <c r="O28" i="11" s="1"/>
  <c r="M28" i="11"/>
  <c r="E28" i="11"/>
  <c r="C32" i="11" s="1"/>
  <c r="E32" i="11" s="1"/>
  <c r="E33" i="11" s="1"/>
  <c r="M19" i="11"/>
  <c r="N19" i="11" s="1"/>
  <c r="N20" i="11" s="1"/>
  <c r="Q20" i="11" s="1"/>
  <c r="D19" i="11"/>
  <c r="D20" i="11" s="1"/>
  <c r="G20" i="11" s="1"/>
  <c r="E12" i="11"/>
  <c r="C15" i="11" s="1"/>
  <c r="N11" i="11"/>
  <c r="M11" i="11"/>
  <c r="D7" i="11"/>
  <c r="D6" i="11"/>
  <c r="D5" i="11"/>
  <c r="E33" i="10"/>
  <c r="D33" i="10"/>
  <c r="O11" i="11" l="1"/>
  <c r="E5" i="11"/>
  <c r="C23" i="11" s="1"/>
  <c r="M15" i="11"/>
  <c r="D15" i="11"/>
  <c r="D16" i="11" s="1"/>
  <c r="E15" i="11"/>
  <c r="E16" i="11" s="1"/>
  <c r="D32" i="11"/>
  <c r="M32" i="11"/>
  <c r="O32" i="11" s="1"/>
  <c r="O33" i="11" s="1"/>
  <c r="Q33" i="11" s="1"/>
  <c r="O40" i="11" s="1"/>
  <c r="C32" i="10"/>
  <c r="D33" i="11" l="1"/>
  <c r="G33" i="11" s="1"/>
  <c r="E40" i="11" s="1"/>
  <c r="C40" i="11"/>
  <c r="M23" i="11"/>
  <c r="G16" i="11"/>
  <c r="E23" i="11" s="1"/>
  <c r="G23" i="11" s="1"/>
  <c r="O15" i="11"/>
  <c r="O16" i="11" s="1"/>
  <c r="N15" i="11"/>
  <c r="N16" i="11" s="1"/>
  <c r="D6" i="10"/>
  <c r="D7" i="10"/>
  <c r="G40" i="11" l="1"/>
  <c r="M40" i="11"/>
  <c r="Q40" i="11" s="1"/>
  <c r="Q16" i="11"/>
  <c r="O23" i="11" s="1"/>
  <c r="Q23" i="11" s="1"/>
  <c r="D5" i="10"/>
  <c r="AB3" i="6"/>
  <c r="M36" i="10" l="1"/>
  <c r="N36" i="10" s="1"/>
  <c r="N37" i="10" s="1"/>
  <c r="Q37" i="10" s="1"/>
  <c r="D36" i="10"/>
  <c r="D37" i="10" s="1"/>
  <c r="G37" i="10" s="1"/>
  <c r="N33" i="10"/>
  <c r="N28" i="10"/>
  <c r="M28" i="10"/>
  <c r="E28" i="10"/>
  <c r="M19" i="10"/>
  <c r="N19" i="10" s="1"/>
  <c r="N20" i="10" s="1"/>
  <c r="Q20" i="10" s="1"/>
  <c r="D19" i="10"/>
  <c r="N11" i="10"/>
  <c r="M11" i="10"/>
  <c r="E12" i="10"/>
  <c r="C15" i="10" s="1"/>
  <c r="E5" i="10"/>
  <c r="D32" i="10" l="1"/>
  <c r="E32" i="10"/>
  <c r="D20" i="10"/>
  <c r="G20" i="10" s="1"/>
  <c r="M32" i="10"/>
  <c r="O32" i="10" s="1"/>
  <c r="O33" i="10" s="1"/>
  <c r="Q33" i="10" s="1"/>
  <c r="O40" i="10" s="1"/>
  <c r="C23" i="10"/>
  <c r="O11" i="10"/>
  <c r="O28" i="10"/>
  <c r="AA6" i="6"/>
  <c r="D23" i="6" s="1"/>
  <c r="Y6" i="6"/>
  <c r="AA3" i="6"/>
  <c r="D21" i="6" s="1"/>
  <c r="V6" i="5"/>
  <c r="C23" i="5" s="1"/>
  <c r="W3" i="5"/>
  <c r="V3" i="5"/>
  <c r="T6" i="5"/>
  <c r="T5" i="1"/>
  <c r="H16" i="1"/>
  <c r="C19" i="1" s="1"/>
  <c r="C20" i="1" s="1"/>
  <c r="J12" i="1"/>
  <c r="I12" i="1"/>
  <c r="E12" i="1"/>
  <c r="C21" i="5" l="1"/>
  <c r="C24" i="5" s="1"/>
  <c r="G33" i="10"/>
  <c r="E40" i="10" s="1"/>
  <c r="M23" i="10"/>
  <c r="C40" i="10"/>
  <c r="M40" i="10" s="1"/>
  <c r="Q40" i="10" s="1"/>
  <c r="E15" i="10"/>
  <c r="E16" i="10" s="1"/>
  <c r="M15" i="10"/>
  <c r="D15" i="10"/>
  <c r="D16" i="10" s="1"/>
  <c r="D24" i="6"/>
  <c r="G16" i="10" l="1"/>
  <c r="E23" i="10" s="1"/>
  <c r="G23" i="10" s="1"/>
  <c r="G40" i="10"/>
  <c r="N15" i="10"/>
  <c r="N16" i="10" s="1"/>
  <c r="O15" i="10"/>
  <c r="O16" i="10" s="1"/>
  <c r="Q16" i="10" l="1"/>
  <c r="O23" i="10" s="1"/>
  <c r="Q23" i="10" s="1"/>
</calcChain>
</file>

<file path=xl/comments1.xml><?xml version="1.0" encoding="utf-8"?>
<comments xmlns="http://schemas.openxmlformats.org/spreadsheetml/2006/main">
  <authors>
    <author>JOSE PAZ</author>
  </authors>
  <commentList>
    <comment ref="C17" authorId="0" shapeId="0">
      <text>
        <r>
          <rPr>
            <sz val="9"/>
            <color indexed="81"/>
            <rFont val="Tahoma"/>
            <family val="2"/>
          </rPr>
          <t>Request is based on student medical Special Accommodations condition</t>
        </r>
      </text>
    </comment>
  </commentList>
</comments>
</file>

<file path=xl/comments2.xml><?xml version="1.0" encoding="utf-8"?>
<comments xmlns="http://schemas.openxmlformats.org/spreadsheetml/2006/main">
  <authors>
    <author>JOSE PAZ</author>
    <author>DORA PARHAM</author>
  </authors>
  <commentList>
    <comment ref="C10" authorId="0" shapeId="0">
      <text>
        <r>
          <rPr>
            <sz val="9"/>
            <color indexed="81"/>
            <rFont val="Tahoma"/>
            <family val="2"/>
          </rPr>
          <t>Request is based on student medical Special Accommodations condition</t>
        </r>
      </text>
    </comment>
    <comment ref="D10" authorId="1" shapeId="0">
      <text>
        <r>
          <rPr>
            <b/>
            <sz val="9"/>
            <color indexed="81"/>
            <rFont val="Tahoma"/>
            <family val="2"/>
          </rPr>
          <t>Request is based on student medical Special Accommodations condition</t>
        </r>
      </text>
    </comment>
  </commentList>
</comments>
</file>

<file path=xl/comments3.xml><?xml version="1.0" encoding="utf-8"?>
<comments xmlns="http://schemas.openxmlformats.org/spreadsheetml/2006/main">
  <authors>
    <author>JOSE PAZ</author>
    <author>DORA PARHAM</author>
  </authors>
  <commentList>
    <comment ref="B10" authorId="0" shapeId="0">
      <text>
        <r>
          <rPr>
            <sz val="9"/>
            <color indexed="81"/>
            <rFont val="Tahoma"/>
            <family val="2"/>
          </rPr>
          <t>Request is based on student medical Special Accommodations condition</t>
        </r>
      </text>
    </comment>
    <comment ref="C10" authorId="1" shapeId="0">
      <text>
        <r>
          <rPr>
            <b/>
            <sz val="9"/>
            <color indexed="81"/>
            <rFont val="Tahoma"/>
            <family val="2"/>
          </rPr>
          <t>Request is based on student medical Special Accommodations condition</t>
        </r>
      </text>
    </comment>
  </commentList>
</comments>
</file>

<file path=xl/comments4.xml><?xml version="1.0" encoding="utf-8"?>
<comments xmlns="http://schemas.openxmlformats.org/spreadsheetml/2006/main">
  <authors>
    <author>JOSE PAZ</author>
  </authors>
  <commentList>
    <comment ref="C7" authorId="0" shapeId="0">
      <text>
        <r>
          <rPr>
            <b/>
            <sz val="9"/>
            <color indexed="81"/>
            <rFont val="Tahoma"/>
            <family val="2"/>
          </rPr>
          <t>JOSE PAZ:</t>
        </r>
        <r>
          <rPr>
            <sz val="9"/>
            <color indexed="81"/>
            <rFont val="Tahoma"/>
            <family val="2"/>
          </rPr>
          <t xml:space="preserve">
Request is based on student medical Special Accommodations condition</t>
        </r>
      </text>
    </comment>
  </commentList>
</comments>
</file>

<file path=xl/comments5.xml><?xml version="1.0" encoding="utf-8"?>
<comments xmlns="http://schemas.openxmlformats.org/spreadsheetml/2006/main">
  <authors>
    <author>JOSE PAZ</author>
  </authors>
  <commentList>
    <comment ref="C7" authorId="0" shapeId="0">
      <text>
        <r>
          <rPr>
            <sz val="9"/>
            <color indexed="81"/>
            <rFont val="Tahoma"/>
            <family val="2"/>
          </rPr>
          <t>Request is based on student medical Special Accommodations condition</t>
        </r>
      </text>
    </comment>
  </commentList>
</comments>
</file>

<file path=xl/sharedStrings.xml><?xml version="1.0" encoding="utf-8"?>
<sst xmlns="http://schemas.openxmlformats.org/spreadsheetml/2006/main" count="463" uniqueCount="169">
  <si>
    <t>Yes</t>
  </si>
  <si>
    <t>No</t>
  </si>
  <si>
    <t>4-5</t>
  </si>
  <si>
    <t>Mixed Elem</t>
  </si>
  <si>
    <t>6-12</t>
  </si>
  <si>
    <t>Multiple Day Trip</t>
  </si>
  <si>
    <t>Special Request Charter Bus</t>
  </si>
  <si>
    <t>Mountain Trip</t>
  </si>
  <si>
    <t>Air Conditioning</t>
  </si>
  <si>
    <t>Special
Request</t>
  </si>
  <si>
    <t>Special
Accommodation</t>
  </si>
  <si>
    <t>Wheel Chair</t>
  </si>
  <si>
    <t>Grade</t>
  </si>
  <si>
    <t>Number of Adults</t>
  </si>
  <si>
    <t>Number of Students</t>
  </si>
  <si>
    <t>Miles one way</t>
  </si>
  <si>
    <t>PreK-3</t>
  </si>
  <si>
    <t>Number of busses required</t>
  </si>
  <si>
    <t>Planned Meal Stop</t>
  </si>
  <si>
    <t>Be sure to include location in EasyTrip request - consider mileage</t>
  </si>
  <si>
    <t>The total cost on this estimator will not apply to your trip.
PleaseCall
Transportation
909-820-7862</t>
  </si>
  <si>
    <t>Safety Vest, Buckle Guard, 
Seat Belts , Car Seat, etc.</t>
  </si>
  <si>
    <t>No. Seats
adults</t>
  </si>
  <si>
    <t>No. Seats
pupils</t>
  </si>
  <si>
    <t>RETURN TO
SCHOOL BY</t>
  </si>
  <si>
    <t>CONFLICTING TRIP CALCULATOR - FLAT RATE</t>
  </si>
  <si>
    <t>TOTAL
HOURS</t>
  </si>
  <si>
    <t>DEPART FROM
SCHOOL</t>
  </si>
  <si>
    <t>MIN 5HR RATE</t>
  </si>
  <si>
    <t>HR RATE</t>
  </si>
  <si>
    <t>TOTAL COST PER BUS =</t>
  </si>
  <si>
    <t>GRAND TOTAL =</t>
  </si>
  <si>
    <t>Weekend or Holiday</t>
  </si>
  <si>
    <t>Day of the Week</t>
  </si>
  <si>
    <t>Depart from school</t>
  </si>
  <si>
    <t>Return to school</t>
  </si>
  <si>
    <t>SURVEY - Drop-down menu</t>
  </si>
  <si>
    <t>TRIP DATA - fill in blanks</t>
  </si>
  <si>
    <t xml:space="preserve">Special Request Charter Bus CIF/Payoffs </t>
  </si>
  <si>
    <t>Enter time</t>
  </si>
  <si>
    <t>Enter #</t>
  </si>
  <si>
    <t>Drop down Menu</t>
  </si>
  <si>
    <t>Be sure to include location in Easy Trip request - consider mileage</t>
  </si>
  <si>
    <t>grid or instructions for fields</t>
  </si>
  <si>
    <t>chp dmv federal regulations</t>
  </si>
  <si>
    <t>Date to present to the principals</t>
  </si>
  <si>
    <t>Complete powerpoint</t>
  </si>
  <si>
    <t>provide explaination</t>
  </si>
  <si>
    <t>find notes for field trips</t>
  </si>
  <si>
    <t>effective date April on 1, 2015</t>
  </si>
  <si>
    <t>email to Derek</t>
  </si>
  <si>
    <t>provide on the instruction sheet or separate sheet</t>
  </si>
  <si>
    <t>include chp dmv federal regulations</t>
  </si>
  <si>
    <t>for all scheduled trips going forward</t>
  </si>
  <si>
    <t>meeting in march</t>
  </si>
  <si>
    <t>first slide in powerpoint needs to pertain to  conflict times</t>
  </si>
  <si>
    <t>1A</t>
  </si>
  <si>
    <t>1B</t>
  </si>
  <si>
    <t>1D</t>
  </si>
  <si>
    <t>1E</t>
  </si>
  <si>
    <t>1F</t>
  </si>
  <si>
    <t>1G</t>
  </si>
  <si>
    <t>1H</t>
  </si>
  <si>
    <t>2A</t>
  </si>
  <si>
    <t>2B</t>
  </si>
  <si>
    <t>2C</t>
  </si>
  <si>
    <t>2D</t>
  </si>
  <si>
    <t>2E</t>
  </si>
  <si>
    <t>2F</t>
  </si>
  <si>
    <t>3A</t>
  </si>
  <si>
    <t>3B</t>
  </si>
  <si>
    <t>3C</t>
  </si>
  <si>
    <t>1C</t>
  </si>
  <si>
    <t>RUSD BUSES ARE NOT SENT IN THE MOUNTAIN DURING ADVERSE WEATHER (I.E. Snow, chain requirements)</t>
  </si>
  <si>
    <t>Buses requiring Special Equipment for student transport may cost higher than buses without Special Equipment</t>
  </si>
  <si>
    <t>Contact Transportation immediately to confirm reservations on a ADA compliant bus  for the field trip.</t>
  </si>
  <si>
    <t>From the drop down menu choice which grade will be transported on the bus.</t>
  </si>
  <si>
    <t>MIXED ELEMENTARY</t>
  </si>
  <si>
    <t>"4-5"</t>
  </si>
  <si>
    <t>Pre-K-3</t>
  </si>
  <si>
    <t>"9-12"</t>
  </si>
  <si>
    <t>3 students per seat</t>
  </si>
  <si>
    <t>2 students per seat</t>
  </si>
  <si>
    <t>Enter the time the bus will drop-off all passengers back at the school</t>
  </si>
  <si>
    <t xml:space="preserve">Trips that take place on Saturday, Sunday, Official Holiday (RUSD closed) will need to contact transportation for quote. </t>
  </si>
  <si>
    <t>This cell will automatically populate</t>
  </si>
  <si>
    <t>1. Grade level of students</t>
  </si>
  <si>
    <t>2. Number of student passengers</t>
  </si>
  <si>
    <t>SURVEY - Data Entry</t>
  </si>
  <si>
    <t>Total Cost - Automactically Populated</t>
  </si>
  <si>
    <t>This cell will automatically update to provide the cost of each bus</t>
  </si>
  <si>
    <t>This cell will automatically update to provide the total cost for the field trip</t>
  </si>
  <si>
    <t xml:space="preserve">Special Request Charter Bus CIF/Playoffs </t>
  </si>
  <si>
    <t>Calculate the number of buses needed for the trip</t>
  </si>
  <si>
    <t># passengers</t>
  </si>
  <si>
    <t>seats required</t>
  </si>
  <si>
    <t># Kinder-3RD</t>
  </si>
  <si>
    <t># 4TH and up</t>
  </si>
  <si>
    <t>MIXED - Elementary</t>
  </si>
  <si>
    <t>Pick-up students from school</t>
  </si>
  <si>
    <t>Return students to school</t>
  </si>
  <si>
    <t>Beg Time</t>
  </si>
  <si>
    <t>End Time</t>
  </si>
  <si>
    <t>Hours</t>
  </si>
  <si>
    <t>drop down menu</t>
  </si>
  <si>
    <t>WEEKDAY RATES</t>
  </si>
  <si>
    <t>at $22.92/hr</t>
  </si>
  <si>
    <t>at $34.38/hr</t>
  </si>
  <si>
    <t>Total</t>
  </si>
  <si>
    <t>Hourly</t>
  </si>
  <si>
    <t>Roundtrip</t>
  </si>
  <si>
    <t>at $2.79/mi</t>
  </si>
  <si>
    <t>Mileage</t>
  </si>
  <si>
    <t>Total Per Bus</t>
  </si>
  <si>
    <t>Grand Total</t>
  </si>
  <si>
    <r>
      <t># Buses</t>
    </r>
    <r>
      <rPr>
        <b/>
        <sz val="8"/>
        <rFont val="Arial"/>
        <family val="2"/>
      </rPr>
      <t>(total buses required)</t>
    </r>
  </si>
  <si>
    <t># Buses</t>
  </si>
  <si>
    <t>WEEKEND RATES</t>
  </si>
  <si>
    <t>Charter bus company must have more than 4 weeks notice to reserve a vehicle. CONTACT TRANSPORTATION ASAP</t>
  </si>
  <si>
    <t>WEEKDAY RATES (Mon-Friday) - This is an estimate only.</t>
  </si>
  <si>
    <t>This is an estimate. Actual cost is billed after the trip is completed</t>
  </si>
  <si>
    <t>Conflicting Trip Calculator Instructions</t>
  </si>
  <si>
    <t xml:space="preserve">INSTRUCTIONS FOR THE CALCULATOR - The Calculator consists of a drop-down menu and data entry. </t>
  </si>
  <si>
    <t>PRIOR TO STARTING, PLEASE HAVE THE FOLLOWING INFORMATION AVAILABLE:</t>
  </si>
  <si>
    <t>3. Number of adult passengers</t>
  </si>
  <si>
    <t>4. Time the bus will arrive to pick up passengers to leave to destination</t>
  </si>
  <si>
    <t>5. Time the bus will return to the school to drop off passengers</t>
  </si>
  <si>
    <t>Miles (Roundtrip)</t>
  </si>
  <si>
    <t>Depart from School</t>
  </si>
  <si>
    <t>Number of Buses Required</t>
  </si>
  <si>
    <t>WEEKEND RATES (Saturday-Sunday, Holidays, Breaks) - This is an estimate only</t>
  </si>
  <si>
    <t>This calculator is used only when scheduled trip times are between 8:30 am to 1:30 pm (Verify times on Trip Calendar) or Weekend/Holidays/Breaks.</t>
  </si>
  <si>
    <t>Arrival to School (Return time)</t>
  </si>
  <si>
    <t>Depart from School (Time you want the bus to arrive at your site)</t>
  </si>
  <si>
    <t>4. Roundtrip mileage to destination</t>
  </si>
  <si>
    <t>Miles Roundtrip</t>
  </si>
  <si>
    <t>Enter the time the bus will pick-up the passengers</t>
  </si>
  <si>
    <t>Enter the estimated miles to your destination</t>
  </si>
  <si>
    <t>Enter the estimated number of students attending the field trip</t>
  </si>
  <si>
    <t>Enter the number of adults attending the field trip</t>
  </si>
  <si>
    <t>Not all buses are equipped with air conditioning. Contractors must have a minimum of 4 weeks notice for reservation.</t>
  </si>
  <si>
    <t>All field trips with meal stops must be pre-approved by Administrators.</t>
  </si>
  <si>
    <t>Trips that are more than one day, contact Transportation.</t>
  </si>
  <si>
    <r>
      <t xml:space="preserve">The Trip Calculator provides you with an </t>
    </r>
    <r>
      <rPr>
        <b/>
        <u/>
        <sz val="11"/>
        <color rgb="FFC00000"/>
        <rFont val="Calibri"/>
        <family val="2"/>
        <scheme val="minor"/>
      </rPr>
      <t>ESTIMATED COST</t>
    </r>
    <r>
      <rPr>
        <b/>
        <sz val="11"/>
        <color rgb="FFC00000"/>
        <rFont val="Calibri"/>
        <family val="2"/>
        <scheme val="minor"/>
      </rPr>
      <t xml:space="preserve"> </t>
    </r>
    <r>
      <rPr>
        <b/>
        <sz val="11"/>
        <rFont val="Calibri"/>
        <family val="2"/>
        <scheme val="minor"/>
      </rPr>
      <t>for trips that c</t>
    </r>
    <r>
      <rPr>
        <b/>
        <sz val="11"/>
        <color theme="1"/>
        <rFont val="Calibri"/>
        <family val="2"/>
        <scheme val="minor"/>
      </rPr>
      <t>onflict with Home-to-School routes. The cost will vary depending on the actual time.  You will be billed accordingly. The calculator is provided to assist your school site in financially planning for the field trip.</t>
    </r>
    <r>
      <rPr>
        <b/>
        <sz val="11"/>
        <color rgb="FFC00000"/>
        <rFont val="Calibri"/>
        <family val="2"/>
        <scheme val="minor"/>
      </rPr>
      <t xml:space="preserve"> Trips that take place Monday through Friday 8:30 am until 1:30 pm (Verify by looking at the  </t>
    </r>
    <r>
      <rPr>
        <b/>
        <u/>
        <sz val="11"/>
        <color rgb="FFC00000"/>
        <rFont val="Calibri"/>
        <family val="2"/>
        <scheme val="minor"/>
      </rPr>
      <t>Trip Calendar</t>
    </r>
    <r>
      <rPr>
        <b/>
        <sz val="11"/>
        <color rgb="FFC00000"/>
        <rFont val="Calibri"/>
        <family val="2"/>
        <scheme val="minor"/>
      </rPr>
      <t xml:space="preserve"> for the date of your trip) do not need to use this calculator. Please use the RUSD (Non-Conflicting) Calculator. </t>
    </r>
  </si>
  <si>
    <t>Return to School</t>
  </si>
  <si>
    <t># of Buses Calculator</t>
  </si>
  <si>
    <t>The total cost on this estimator will not apply to your trip.
Please Call
Transportation
909-820-7862</t>
  </si>
  <si>
    <t xml:space="preserve"> Total buses Required </t>
  </si>
  <si>
    <t xml:space="preserve">Hours </t>
  </si>
  <si>
    <r>
      <t xml:space="preserve">Please </t>
    </r>
    <r>
      <rPr>
        <b/>
        <sz val="11"/>
        <rFont val="Arial"/>
        <family val="2"/>
      </rPr>
      <t>add 45 minutes prior</t>
    </r>
    <r>
      <rPr>
        <sz val="11"/>
        <rFont val="Arial"/>
        <family val="2"/>
      </rPr>
      <t xml:space="preserve"> </t>
    </r>
    <r>
      <rPr>
        <b/>
        <sz val="11"/>
        <rFont val="Arial"/>
        <family val="2"/>
      </rPr>
      <t xml:space="preserve">to Pick-up </t>
    </r>
    <r>
      <rPr>
        <sz val="11"/>
        <rFont val="Arial"/>
        <family val="2"/>
      </rPr>
      <t xml:space="preserve">time at School and </t>
    </r>
    <r>
      <rPr>
        <b/>
        <sz val="11"/>
        <rFont val="Arial"/>
        <family val="2"/>
      </rPr>
      <t xml:space="preserve">30 minutes after Return </t>
    </r>
    <r>
      <rPr>
        <sz val="11"/>
        <rFont val="Arial"/>
        <family val="2"/>
      </rPr>
      <t>time at School (drop-off).</t>
    </r>
  </si>
  <si>
    <r>
      <t xml:space="preserve">Please </t>
    </r>
    <r>
      <rPr>
        <b/>
        <sz val="11"/>
        <rFont val="Arial"/>
        <family val="2"/>
      </rPr>
      <t>add 1 hour prior to Pick-up</t>
    </r>
    <r>
      <rPr>
        <sz val="11"/>
        <rFont val="Arial"/>
        <family val="2"/>
      </rPr>
      <t xml:space="preserve"> time at School and </t>
    </r>
    <r>
      <rPr>
        <b/>
        <sz val="11"/>
        <rFont val="Arial"/>
        <family val="2"/>
      </rPr>
      <t>45 minutes after Return</t>
    </r>
    <r>
      <rPr>
        <sz val="11"/>
        <rFont val="Arial"/>
        <family val="2"/>
      </rPr>
      <t xml:space="preserve"> time at School (drop-off).</t>
    </r>
  </si>
  <si>
    <t>This is an estimate only. The actual cost will be billed after the trip is completed.</t>
  </si>
  <si>
    <t>at $34.02/hr</t>
  </si>
  <si>
    <t>at $51.03/hr</t>
  </si>
  <si>
    <t>at $68.04/hr</t>
  </si>
  <si>
    <t>at $76.53/hr</t>
  </si>
  <si>
    <t>at $102.04/hr</t>
  </si>
  <si>
    <r>
      <rPr>
        <b/>
        <sz val="36"/>
        <color theme="0"/>
        <rFont val="Calibri"/>
        <family val="2"/>
        <scheme val="minor"/>
      </rPr>
      <t xml:space="preserve">CONFLICTING TRIPS - OUTSIDE BILLING   </t>
    </r>
    <r>
      <rPr>
        <b/>
        <sz val="18"/>
        <color theme="0"/>
        <rFont val="Calibri"/>
        <family val="2"/>
        <scheme val="minor"/>
      </rPr>
      <t xml:space="preserve">                                                                                          IF YOUR TRIP CONFLICTS WITH OUR RUSD ROUTES AND YOUR TRIP WILL BE BILLED USING EXTERNAL FUNDS (OUTSIDE BILLING), PLEASE EMAIL ALL TRANSPORTATION OFFICE STAFF AT ALLTRANSPORTATIONOFFICESTAFF2@RIALTOUSD.ORG FOR AN ESTIMATE.  IF THE TRIP NEEDS TO BE OUTSOURCED TO A VENDOR, WE WILL PROVIDE YOU WITH THE ESTIMATED COST FROM THE COMPANY/VENDOR WE BOOK WITH.</t>
    </r>
  </si>
  <si>
    <r>
      <rPr>
        <b/>
        <sz val="18"/>
        <color rgb="FFC00000"/>
        <rFont val="Calibri"/>
        <family val="2"/>
        <scheme val="minor"/>
      </rPr>
      <t>*FOR ALL GRAD NIGHT TRIPS, MIDDLE SCHOOL GRAD BASHES THAT ARE REFLECTIVE OF A GRAD NIGHT TRIP, OVERNIGHT TRIPS, AND ALL ADULT TRIPS, PLEASE CONTACT TRANSPORTATION FOR AN ESTIMATE</t>
    </r>
    <r>
      <rPr>
        <sz val="18"/>
        <color rgb="FFC00000"/>
        <rFont val="Calibri"/>
        <family val="2"/>
        <scheme val="minor"/>
      </rPr>
      <t>.</t>
    </r>
  </si>
  <si>
    <t>CONFLICTING TRIP CALCULATOR</t>
  </si>
  <si>
    <t>NON-CONFLICTING (RUSD) TRIP CALCULATOR</t>
  </si>
  <si>
    <t>IN HOUSE BILLING</t>
  </si>
  <si>
    <t>OUTSIDE BILLING</t>
  </si>
  <si>
    <t>CALCULATOR FOR OUTSIDE BILLING</t>
  </si>
  <si>
    <t>REFERENCE AND DETERMINING WHICH CALCULATOR TO USE:</t>
  </si>
  <si>
    <r>
      <rPr>
        <b/>
        <sz val="11"/>
        <color theme="1"/>
        <rFont val="Calibri"/>
        <family val="2"/>
        <scheme val="minor"/>
      </rPr>
      <t xml:space="preserve">CONFLICTING TRIP CALCULATOR: </t>
    </r>
    <r>
      <rPr>
        <sz val="11"/>
        <color theme="1"/>
        <rFont val="Calibri"/>
        <family val="2"/>
        <scheme val="minor"/>
      </rPr>
      <t xml:space="preserve">Use this calculator if your trip's hours conflict with our RUSD Home to School Routes. If your trip's hours lie outside of the 8:30 AM -1:30 PM (Wednesdays 8:30 AM - 12:30 PM) time frame and is being funded by an IN HOUSE source, use this calculator. NOTE: Also use this calculator if your trip causes a driver to exceed a 16 hour work day or trips where the group is not back to their site by 9:00PM on a weekday, including Friday. Conflicting trips have a higher likelihood of being outsourced to a vendor. This calculator gives you the estimate if your trip gets contracted out. </t>
    </r>
  </si>
  <si>
    <r>
      <rPr>
        <b/>
        <sz val="11"/>
        <color theme="1"/>
        <rFont val="Calibri"/>
        <family val="2"/>
        <scheme val="minor"/>
      </rPr>
      <t xml:space="preserve">CALCULATOR FOR OUTSIDE BILLING: </t>
    </r>
    <r>
      <rPr>
        <sz val="11"/>
        <color theme="1"/>
        <rFont val="Calibri"/>
        <family val="2"/>
        <scheme val="minor"/>
      </rPr>
      <t xml:space="preserve">Use this calculator if transportation for your trip is being funded by an outside source/company. If your trip does not conflict with home to school service and lies within the 8:30 AM -1:30 PM (Wednesdays 8:30 AM - 12:30 PM) time frame, use the calculator provided.  If your trip DOES conflict with service, send an email to ALLTRANSPORTATIONOFFICESTAFF2@rialtousd.org that includes all necessary trip details and we will provide you with the estimate for the trip.  There is a higher likelihood conflicting trips will need to be outsourced to a vendor, therefore we will need to provide you with the estimate provided by the vendor we book with. </t>
    </r>
  </si>
  <si>
    <r>
      <rPr>
        <b/>
        <sz val="11"/>
        <color theme="1"/>
        <rFont val="Calibri"/>
        <family val="2"/>
        <scheme val="minor"/>
      </rPr>
      <t xml:space="preserve">NON-CONFLICTING (RUSD) TRIP CALCULATOR: </t>
    </r>
    <r>
      <rPr>
        <sz val="11"/>
        <color theme="1"/>
        <rFont val="Calibri"/>
        <family val="2"/>
        <scheme val="minor"/>
      </rPr>
      <t>Use this calculator if your trip's hours DO NOT conflict with our RUSD Home to School Routes. If your trip's hours lie within the 8:30 AM -1:30 PM (Wednesdays 8:30 AM - 12:30 PM) time frame and is being funded by an IN HOUSE source, use this calculator. Non-conflicting trips are typically covered by our RUSD drivers unless there are a high volume of trips already submitted for the non-conflicting time period on a given day. NOTE: You will be notified if a non-conflicting trip will need to be outsourced so you can plan appropriately or look into another date for your trip.</t>
    </r>
  </si>
  <si>
    <t>Drop Down(Select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</si>
</sst>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h:mm;@"/>
    <numFmt numFmtId="165" formatCode="#\ ?/4"/>
    <numFmt numFmtId="166" formatCode="&quot;$&quot;#,##0.00"/>
    <numFmt numFmtId="167" formatCode="[$-409]h:mm\ AM/PM;@"/>
  </numFmts>
  <fonts count="55"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18"/>
      <color theme="0"/>
      <name val="Calibri"/>
      <family val="2"/>
      <scheme val="minor"/>
    </font>
    <font>
      <sz val="20"/>
      <color theme="0"/>
      <name val="Calibri"/>
      <family val="2"/>
      <scheme val="minor"/>
    </font>
    <font>
      <b/>
      <sz val="14"/>
      <color theme="5" tint="-0.249977111117893"/>
      <name val="Calibri"/>
      <family val="2"/>
      <scheme val="minor"/>
    </font>
    <font>
      <sz val="11"/>
      <color theme="5" tint="-0.249977111117893"/>
      <name val="Calibri"/>
      <family val="2"/>
      <scheme val="minor"/>
    </font>
    <font>
      <b/>
      <sz val="14"/>
      <color theme="0"/>
      <name val="Calibri"/>
      <family val="2"/>
      <scheme val="minor"/>
    </font>
    <font>
      <i/>
      <sz val="11"/>
      <color theme="1"/>
      <name val="Calibri"/>
      <family val="2"/>
      <scheme val="minor"/>
    </font>
    <font>
      <sz val="10"/>
      <name val="Arial"/>
      <family val="2"/>
    </font>
    <font>
      <b/>
      <sz val="10"/>
      <name val="Arial"/>
      <family val="2"/>
    </font>
    <font>
      <b/>
      <sz val="9"/>
      <name val="Arial"/>
      <family val="2"/>
    </font>
    <font>
      <sz val="16"/>
      <name val="Arial"/>
      <family val="2"/>
    </font>
    <font>
      <b/>
      <sz val="10"/>
      <color indexed="9"/>
      <name val="Arial"/>
      <family val="2"/>
    </font>
    <font>
      <sz val="8"/>
      <name val="Arial"/>
      <family val="2"/>
    </font>
    <font>
      <sz val="10"/>
      <color indexed="9"/>
      <name val="Arial"/>
      <family val="2"/>
    </font>
    <font>
      <sz val="9.1"/>
      <color indexed="9"/>
      <name val="Arial"/>
      <family val="2"/>
    </font>
    <font>
      <sz val="9.1"/>
      <name val="Arial"/>
      <family val="2"/>
    </font>
    <font>
      <sz val="10"/>
      <color theme="0"/>
      <name val="Arial"/>
      <family val="2"/>
    </font>
    <font>
      <b/>
      <sz val="10"/>
      <color theme="0"/>
      <name val="Arial"/>
      <family val="2"/>
    </font>
    <font>
      <b/>
      <sz val="8"/>
      <name val="Arial"/>
      <family val="2"/>
    </font>
    <font>
      <sz val="11"/>
      <name val="Calibri"/>
      <family val="2"/>
      <scheme val="minor"/>
    </font>
    <font>
      <sz val="11"/>
      <name val="Arial"/>
      <family val="2"/>
    </font>
    <font>
      <b/>
      <sz val="16"/>
      <color theme="0"/>
      <name val="Calibri"/>
      <family val="2"/>
      <scheme val="minor"/>
    </font>
    <font>
      <b/>
      <sz val="11"/>
      <name val="Arial"/>
      <family val="2"/>
    </font>
    <font>
      <sz val="8.5"/>
      <color rgb="FFFF0000"/>
      <name val="Calibri"/>
      <family val="2"/>
      <scheme val="minor"/>
    </font>
    <font>
      <sz val="7"/>
      <color theme="0" tint="-0.34998626667073579"/>
      <name val="Calibri"/>
      <family val="2"/>
      <scheme val="minor"/>
    </font>
    <font>
      <sz val="11"/>
      <color rgb="FFC00000"/>
      <name val="Calibri"/>
      <family val="2"/>
      <scheme val="minor"/>
    </font>
    <font>
      <b/>
      <sz val="11"/>
      <color rgb="FFC00000"/>
      <name val="Calibri"/>
      <family val="2"/>
      <scheme val="minor"/>
    </font>
    <font>
      <b/>
      <u/>
      <sz val="11"/>
      <color rgb="FFC00000"/>
      <name val="Calibri"/>
      <family val="2"/>
      <scheme val="minor"/>
    </font>
    <font>
      <b/>
      <sz val="10"/>
      <color theme="1"/>
      <name val="Calibri"/>
      <family val="2"/>
      <scheme val="minor"/>
    </font>
    <font>
      <b/>
      <sz val="8"/>
      <color theme="1"/>
      <name val="Calibri"/>
      <family val="2"/>
      <scheme val="minor"/>
    </font>
    <font>
      <b/>
      <sz val="10"/>
      <color rgb="FFC00000"/>
      <name val="Calibri"/>
      <family val="2"/>
      <scheme val="minor"/>
    </font>
    <font>
      <b/>
      <sz val="11"/>
      <name val="Calibri"/>
      <family val="2"/>
      <scheme val="minor"/>
    </font>
    <font>
      <sz val="9"/>
      <color rgb="FFC00000"/>
      <name val="Calibri"/>
      <family val="2"/>
      <scheme val="minor"/>
    </font>
    <font>
      <b/>
      <sz val="28"/>
      <color theme="0"/>
      <name val="Calibri"/>
      <family val="2"/>
      <scheme val="minor"/>
    </font>
    <font>
      <sz val="28"/>
      <color theme="1"/>
      <name val="Calibri"/>
      <family val="2"/>
      <scheme val="minor"/>
    </font>
    <font>
      <b/>
      <sz val="26"/>
      <color theme="1"/>
      <name val="Calibri"/>
      <family val="2"/>
      <scheme val="minor"/>
    </font>
    <font>
      <b/>
      <sz val="13"/>
      <color theme="0"/>
      <name val="Calibri"/>
      <family val="2"/>
      <scheme val="minor"/>
    </font>
    <font>
      <sz val="9"/>
      <color theme="0"/>
      <name val="Calibri"/>
      <family val="2"/>
      <scheme val="minor"/>
    </font>
    <font>
      <sz val="18"/>
      <color theme="1"/>
      <name val="Calibri"/>
      <family val="2"/>
      <scheme val="minor"/>
    </font>
    <font>
      <b/>
      <sz val="36"/>
      <color theme="0"/>
      <name val="Calibri"/>
      <family val="2"/>
      <scheme val="minor"/>
    </font>
    <font>
      <sz val="18"/>
      <color rgb="FFC00000"/>
      <name val="Calibri"/>
      <family val="2"/>
      <scheme val="minor"/>
    </font>
    <font>
      <b/>
      <sz val="18"/>
      <color rgb="FFC00000"/>
      <name val="Calibri"/>
      <family val="2"/>
      <scheme val="minor"/>
    </font>
    <font>
      <b/>
      <sz val="12"/>
      <color theme="0"/>
      <name val="Calibri"/>
      <family val="2"/>
      <scheme val="minor"/>
    </font>
    <font>
      <sz val="14"/>
      <color theme="1"/>
      <name val="Calibri"/>
      <family val="2"/>
      <scheme val="minor"/>
    </font>
    <font>
      <sz val="10"/>
      <name val="Calibri"/>
      <family val="2"/>
      <scheme val="minor"/>
    </font>
    <font>
      <b/>
      <sz val="14"/>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indexed="8"/>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C66"/>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FF9966"/>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349">
    <xf numFmtId="0" fontId="0" fillId="0" borderId="0" xfId="0"/>
    <xf numFmtId="18" fontId="0" fillId="0" borderId="0" xfId="0" applyNumberFormat="1"/>
    <xf numFmtId="49" fontId="0" fillId="0" borderId="0" xfId="0" applyNumberFormat="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6" fillId="0" borderId="0" xfId="0" applyFont="1" applyAlignment="1">
      <alignment horizontal="center" wrapText="1"/>
    </xf>
    <xf numFmtId="18" fontId="0" fillId="0" borderId="0" xfId="0" applyNumberFormat="1" applyAlignment="1">
      <alignment horizontal="center"/>
    </xf>
    <xf numFmtId="0" fontId="0" fillId="0" borderId="0" xfId="0" applyFill="1" applyBorder="1" applyAlignment="1">
      <alignment horizontal="right" wrapText="1"/>
    </xf>
    <xf numFmtId="44" fontId="6" fillId="0" borderId="2" xfId="1" applyFont="1" applyBorder="1" applyAlignment="1">
      <alignment horizontal="center"/>
    </xf>
    <xf numFmtId="44" fontId="6" fillId="0" borderId="3" xfId="1" applyFont="1" applyBorder="1" applyAlignment="1">
      <alignment horizontal="center"/>
    </xf>
    <xf numFmtId="44" fontId="6" fillId="0" borderId="0" xfId="1" applyFont="1" applyAlignment="1">
      <alignment horizontal="center"/>
    </xf>
    <xf numFmtId="44" fontId="3" fillId="0" borderId="0" xfId="1" applyFont="1" applyAlignment="1">
      <alignment horizontal="left"/>
    </xf>
    <xf numFmtId="49" fontId="6" fillId="0" borderId="0" xfId="1" applyNumberFormat="1" applyFont="1" applyAlignment="1">
      <alignment horizontal="center"/>
    </xf>
    <xf numFmtId="0" fontId="7" fillId="2" borderId="0" xfId="0" applyFont="1" applyFill="1"/>
    <xf numFmtId="0" fontId="0" fillId="0" borderId="0" xfId="0" applyAlignment="1">
      <alignment horizontal="right"/>
    </xf>
    <xf numFmtId="44" fontId="0" fillId="0" borderId="0" xfId="0" applyNumberFormat="1" applyAlignment="1">
      <alignment horizontal="left"/>
    </xf>
    <xf numFmtId="0" fontId="0" fillId="2" borderId="1" xfId="0" applyFill="1" applyBorder="1"/>
    <xf numFmtId="0" fontId="8" fillId="0" borderId="0" xfId="0" applyFont="1" applyFill="1" applyAlignment="1">
      <alignment horizontal="center" vertical="center"/>
    </xf>
    <xf numFmtId="44" fontId="6" fillId="0" borderId="4" xfId="1" applyFont="1" applyBorder="1" applyAlignment="1">
      <alignment horizontal="center"/>
    </xf>
    <xf numFmtId="0" fontId="0" fillId="0" borderId="1" xfId="0" applyFill="1" applyBorder="1" applyAlignment="1">
      <alignment wrapText="1"/>
    </xf>
    <xf numFmtId="0" fontId="0" fillId="2" borderId="1" xfId="0" applyFill="1" applyBorder="1" applyAlignment="1">
      <alignment horizontal="left"/>
    </xf>
    <xf numFmtId="0" fontId="8" fillId="0" borderId="0" xfId="0" applyFont="1" applyFill="1" applyAlignment="1">
      <alignment vertical="center"/>
    </xf>
    <xf numFmtId="0" fontId="0" fillId="0" borderId="0" xfId="0" applyBorder="1" applyAlignment="1">
      <alignment horizontal="left"/>
    </xf>
    <xf numFmtId="0" fontId="0" fillId="0" borderId="0" xfId="0" applyBorder="1"/>
    <xf numFmtId="0" fontId="0" fillId="0" borderId="0" xfId="0" applyBorder="1" applyAlignment="1"/>
    <xf numFmtId="0" fontId="6" fillId="0" borderId="0" xfId="0" applyFont="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3" borderId="1" xfId="0" applyFont="1" applyFill="1" applyBorder="1"/>
    <xf numFmtId="0" fontId="6" fillId="3" borderId="1" xfId="0" applyFont="1" applyFill="1" applyBorder="1" applyAlignment="1">
      <alignment horizontal="left"/>
    </xf>
    <xf numFmtId="0" fontId="6" fillId="3" borderId="1" xfId="0" applyFont="1" applyFill="1" applyBorder="1" applyAlignment="1">
      <alignment wrapText="1"/>
    </xf>
    <xf numFmtId="0" fontId="6" fillId="3"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18" fontId="0" fillId="2" borderId="1" xfId="0" applyNumberFormat="1" applyFill="1" applyBorder="1" applyAlignment="1">
      <alignment horizontal="left"/>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xf>
    <xf numFmtId="0" fontId="6" fillId="0" borderId="1" xfId="0" applyFont="1" applyBorder="1" applyAlignment="1">
      <alignment horizontal="left" vertical="center"/>
    </xf>
    <xf numFmtId="0" fontId="9" fillId="5" borderId="1" xfId="0" applyFont="1" applyFill="1" applyBorder="1" applyAlignment="1">
      <alignment horizontal="center"/>
    </xf>
    <xf numFmtId="0" fontId="0" fillId="6" borderId="0" xfId="0" applyFill="1"/>
    <xf numFmtId="0" fontId="6" fillId="6" borderId="1" xfId="0" applyFont="1" applyFill="1" applyBorder="1" applyAlignment="1">
      <alignment horizontal="left"/>
    </xf>
    <xf numFmtId="0" fontId="6" fillId="6" borderId="1" xfId="0" applyFont="1" applyFill="1" applyBorder="1" applyAlignment="1">
      <alignment wrapText="1"/>
    </xf>
    <xf numFmtId="0" fontId="6" fillId="6" borderId="1" xfId="0" applyFont="1" applyFill="1" applyBorder="1" applyAlignment="1">
      <alignment horizontal="left" wrapText="1"/>
    </xf>
    <xf numFmtId="0" fontId="0" fillId="2" borderId="15" xfId="0" applyFill="1" applyBorder="1" applyAlignment="1">
      <alignment horizontal="left"/>
    </xf>
    <xf numFmtId="0" fontId="6" fillId="0" borderId="14" xfId="0" applyFont="1" applyFill="1" applyBorder="1" applyAlignment="1">
      <alignment horizontal="left" wrapText="1"/>
    </xf>
    <xf numFmtId="0" fontId="6" fillId="0" borderId="14" xfId="0" applyFont="1" applyBorder="1" applyAlignment="1">
      <alignment horizontal="left" wrapText="1"/>
    </xf>
    <xf numFmtId="0" fontId="6" fillId="0" borderId="16" xfId="0" applyFont="1" applyBorder="1" applyAlignment="1">
      <alignment horizontal="left" wrapText="1"/>
    </xf>
    <xf numFmtId="0" fontId="0" fillId="0" borderId="21" xfId="0" applyBorder="1"/>
    <xf numFmtId="0" fontId="6" fillId="0" borderId="22" xfId="0" applyFont="1" applyFill="1" applyBorder="1" applyAlignment="1">
      <alignment wrapText="1"/>
    </xf>
    <xf numFmtId="0" fontId="0" fillId="2" borderId="23" xfId="0" applyFill="1" applyBorder="1" applyAlignment="1">
      <alignment horizontal="left"/>
    </xf>
    <xf numFmtId="0" fontId="0" fillId="2" borderId="15" xfId="0" applyFill="1" applyBorder="1"/>
    <xf numFmtId="0" fontId="0" fillId="2" borderId="17" xfId="0" applyFill="1" applyBorder="1"/>
    <xf numFmtId="17" fontId="0" fillId="0" borderId="0" xfId="0" applyNumberFormat="1"/>
    <xf numFmtId="0" fontId="17" fillId="6" borderId="0" xfId="0" applyFont="1" applyFill="1"/>
    <xf numFmtId="0" fontId="17" fillId="6" borderId="0" xfId="0" applyFont="1" applyFill="1" applyAlignment="1">
      <alignment horizontal="center"/>
    </xf>
    <xf numFmtId="0" fontId="17" fillId="6" borderId="0" xfId="0" applyNumberFormat="1" applyFont="1" applyFill="1" applyAlignment="1">
      <alignment horizontal="center"/>
    </xf>
    <xf numFmtId="166" fontId="17" fillId="6" borderId="0" xfId="0" applyNumberFormat="1" applyFont="1" applyFill="1" applyAlignment="1">
      <alignment horizontal="center"/>
    </xf>
    <xf numFmtId="0" fontId="16" fillId="6" borderId="0" xfId="0" applyFont="1" applyFill="1"/>
    <xf numFmtId="167" fontId="16" fillId="6" borderId="0" xfId="0" applyNumberFormat="1" applyFont="1" applyFill="1" applyAlignment="1">
      <alignment horizontal="center"/>
    </xf>
    <xf numFmtId="12" fontId="24" fillId="6" borderId="0" xfId="0" applyNumberFormat="1" applyFont="1" applyFill="1" applyAlignment="1">
      <alignment horizontal="center"/>
    </xf>
    <xf numFmtId="166" fontId="16" fillId="6" borderId="0" xfId="0" applyNumberFormat="1" applyFont="1" applyFill="1" applyAlignment="1">
      <alignment horizontal="center"/>
    </xf>
    <xf numFmtId="164" fontId="16" fillId="6" borderId="0" xfId="0" applyNumberFormat="1" applyFont="1" applyFill="1" applyAlignment="1">
      <alignment horizontal="center"/>
    </xf>
    <xf numFmtId="165" fontId="24" fillId="6" borderId="0" xfId="0" applyNumberFormat="1" applyFont="1" applyFill="1" applyAlignment="1">
      <alignment horizontal="center"/>
    </xf>
    <xf numFmtId="0" fontId="17" fillId="9" borderId="0" xfId="0" applyNumberFormat="1" applyFont="1" applyFill="1" applyBorder="1" applyAlignment="1">
      <alignment horizontal="center"/>
    </xf>
    <xf numFmtId="166" fontId="17" fillId="9" borderId="0" xfId="0" applyNumberFormat="1" applyFont="1" applyFill="1" applyBorder="1" applyAlignment="1" applyProtection="1">
      <alignment horizontal="center"/>
      <protection hidden="1"/>
    </xf>
    <xf numFmtId="0" fontId="17" fillId="6" borderId="26" xfId="0" applyFont="1" applyFill="1" applyBorder="1" applyAlignment="1">
      <alignment horizontal="left"/>
    </xf>
    <xf numFmtId="0" fontId="17" fillId="6" borderId="0" xfId="0" applyNumberFormat="1" applyFont="1" applyFill="1" applyBorder="1" applyAlignment="1">
      <alignment horizontal="center"/>
    </xf>
    <xf numFmtId="0" fontId="17" fillId="6" borderId="4" xfId="0" applyNumberFormat="1" applyFont="1" applyFill="1" applyBorder="1" applyAlignment="1" applyProtection="1">
      <alignment horizontal="center"/>
      <protection hidden="1"/>
    </xf>
    <xf numFmtId="166" fontId="17" fillId="6" borderId="4" xfId="0" applyNumberFormat="1" applyFont="1" applyFill="1" applyBorder="1" applyAlignment="1" applyProtection="1">
      <alignment horizontal="center"/>
      <protection hidden="1"/>
    </xf>
    <xf numFmtId="166" fontId="17" fillId="6" borderId="0" xfId="0" applyNumberFormat="1" applyFont="1" applyFill="1" applyBorder="1" applyAlignment="1" applyProtection="1">
      <alignment horizontal="center"/>
      <protection hidden="1"/>
    </xf>
    <xf numFmtId="166" fontId="17" fillId="6" borderId="2" xfId="0" applyNumberFormat="1" applyFont="1" applyFill="1" applyBorder="1" applyAlignment="1" applyProtection="1">
      <alignment horizontal="center"/>
      <protection hidden="1"/>
    </xf>
    <xf numFmtId="0" fontId="0" fillId="9" borderId="0" xfId="0" applyNumberFormat="1" applyFill="1" applyBorder="1" applyAlignment="1" applyProtection="1">
      <alignment horizontal="center"/>
      <protection hidden="1"/>
    </xf>
    <xf numFmtId="0" fontId="17" fillId="6" borderId="13" xfId="0" applyFont="1" applyFill="1" applyBorder="1" applyAlignment="1" applyProtection="1">
      <alignment horizontal="left"/>
    </xf>
    <xf numFmtId="2" fontId="16" fillId="6" borderId="33" xfId="0" applyNumberFormat="1" applyFont="1" applyFill="1" applyBorder="1" applyAlignment="1" applyProtection="1">
      <alignment horizontal="center"/>
      <protection hidden="1"/>
    </xf>
    <xf numFmtId="2" fontId="16" fillId="6" borderId="27" xfId="0" applyNumberFormat="1" applyFont="1" applyFill="1" applyBorder="1" applyAlignment="1" applyProtection="1">
      <alignment horizontal="center"/>
      <protection hidden="1"/>
    </xf>
    <xf numFmtId="2" fontId="16" fillId="6" borderId="4" xfId="0" applyNumberFormat="1" applyFont="1" applyFill="1" applyBorder="1" applyAlignment="1" applyProtection="1">
      <alignment horizontal="center"/>
      <protection hidden="1"/>
    </xf>
    <xf numFmtId="0" fontId="16" fillId="6" borderId="0" xfId="0" applyNumberFormat="1" applyFont="1" applyFill="1" applyBorder="1" applyAlignment="1" applyProtection="1">
      <alignment horizontal="center"/>
      <protection hidden="1"/>
    </xf>
    <xf numFmtId="0" fontId="0" fillId="9" borderId="0" xfId="0" applyNumberFormat="1" applyFill="1" applyBorder="1" applyAlignment="1">
      <alignment horizontal="center"/>
    </xf>
    <xf numFmtId="166" fontId="0" fillId="9" borderId="0" xfId="0" applyNumberFormat="1" applyFill="1" applyBorder="1" applyAlignment="1" applyProtection="1">
      <alignment horizontal="center"/>
      <protection hidden="1"/>
    </xf>
    <xf numFmtId="0" fontId="16" fillId="6" borderId="0" xfId="0" applyNumberFormat="1" applyFont="1" applyFill="1" applyBorder="1" applyAlignment="1">
      <alignment horizontal="center"/>
    </xf>
    <xf numFmtId="166" fontId="16" fillId="6" borderId="3" xfId="0" applyNumberFormat="1" applyFont="1" applyFill="1" applyBorder="1" applyAlignment="1" applyProtection="1">
      <alignment horizontal="center"/>
      <protection hidden="1"/>
    </xf>
    <xf numFmtId="166" fontId="16" fillId="6" borderId="0" xfId="0" applyNumberFormat="1" applyFont="1" applyFill="1" applyBorder="1" applyAlignment="1" applyProtection="1">
      <alignment horizontal="center"/>
      <protection hidden="1"/>
    </xf>
    <xf numFmtId="166" fontId="17" fillId="6" borderId="3" xfId="0" applyNumberFormat="1" applyFont="1" applyFill="1" applyBorder="1" applyAlignment="1" applyProtection="1">
      <alignment horizontal="center"/>
      <protection hidden="1"/>
    </xf>
    <xf numFmtId="166" fontId="16" fillId="6" borderId="27" xfId="0" applyNumberFormat="1" applyFont="1" applyFill="1" applyBorder="1" applyAlignment="1" applyProtection="1">
      <alignment horizontal="center"/>
      <protection hidden="1"/>
    </xf>
    <xf numFmtId="0" fontId="17" fillId="6" borderId="5" xfId="0" applyFont="1" applyFill="1" applyBorder="1" applyAlignment="1" applyProtection="1">
      <alignment horizontal="center"/>
    </xf>
    <xf numFmtId="0" fontId="16" fillId="6" borderId="10" xfId="0" applyNumberFormat="1" applyFont="1" applyFill="1" applyBorder="1" applyAlignment="1">
      <alignment horizontal="center"/>
    </xf>
    <xf numFmtId="166" fontId="17" fillId="6" borderId="10" xfId="0" applyNumberFormat="1" applyFont="1" applyFill="1" applyBorder="1" applyAlignment="1" applyProtection="1">
      <alignment horizontal="center"/>
      <protection hidden="1"/>
    </xf>
    <xf numFmtId="0" fontId="17" fillId="6" borderId="6" xfId="0" applyFont="1" applyFill="1" applyBorder="1" applyAlignment="1" applyProtection="1">
      <alignment horizontal="center"/>
    </xf>
    <xf numFmtId="0" fontId="16" fillId="6" borderId="8" xfId="0" applyNumberFormat="1" applyFont="1" applyFill="1" applyBorder="1" applyAlignment="1">
      <alignment horizontal="center"/>
    </xf>
    <xf numFmtId="0" fontId="16" fillId="6" borderId="27" xfId="0" applyNumberFormat="1" applyFont="1" applyFill="1" applyBorder="1" applyAlignment="1" applyProtection="1">
      <alignment horizontal="center"/>
      <protection hidden="1"/>
    </xf>
    <xf numFmtId="166" fontId="22" fillId="9" borderId="0" xfId="0" applyNumberFormat="1" applyFont="1" applyFill="1" applyBorder="1" applyAlignment="1" applyProtection="1">
      <alignment horizontal="right"/>
      <protection hidden="1"/>
    </xf>
    <xf numFmtId="166" fontId="0" fillId="9" borderId="0" xfId="0" applyNumberFormat="1" applyFill="1" applyBorder="1" applyAlignment="1" applyProtection="1">
      <alignment horizontal="right"/>
      <protection hidden="1"/>
    </xf>
    <xf numFmtId="166" fontId="16" fillId="6" borderId="0" xfId="0" applyNumberFormat="1" applyFont="1" applyFill="1" applyBorder="1" applyAlignment="1" applyProtection="1">
      <alignment horizontal="right"/>
      <protection hidden="1"/>
    </xf>
    <xf numFmtId="166" fontId="22" fillId="9" borderId="0" xfId="0" applyNumberFormat="1" applyFont="1" applyFill="1" applyBorder="1" applyAlignment="1" applyProtection="1">
      <protection hidden="1"/>
    </xf>
    <xf numFmtId="0" fontId="17" fillId="6" borderId="5" xfId="0" applyNumberFormat="1" applyFont="1" applyFill="1" applyBorder="1" applyAlignment="1" applyProtection="1">
      <alignment horizontal="center"/>
      <protection hidden="1"/>
    </xf>
    <xf numFmtId="0" fontId="16" fillId="6" borderId="33" xfId="0" applyNumberFormat="1" applyFont="1" applyFill="1" applyBorder="1" applyAlignment="1">
      <alignment horizontal="center"/>
    </xf>
    <xf numFmtId="0" fontId="16" fillId="6" borderId="7" xfId="0" applyNumberFormat="1" applyFont="1" applyFill="1" applyBorder="1" applyAlignment="1" applyProtection="1">
      <alignment horizontal="center"/>
      <protection hidden="1"/>
    </xf>
    <xf numFmtId="166" fontId="16" fillId="6" borderId="6" xfId="0" applyNumberFormat="1" applyFont="1" applyFill="1" applyBorder="1" applyAlignment="1" applyProtection="1">
      <alignment horizontal="center"/>
      <protection hidden="1"/>
    </xf>
    <xf numFmtId="0" fontId="0" fillId="0" borderId="0" xfId="0" applyFill="1"/>
    <xf numFmtId="0" fontId="17" fillId="6" borderId="0" xfId="0" applyFont="1" applyFill="1" applyBorder="1" applyAlignment="1" applyProtection="1">
      <alignment horizontal="left"/>
    </xf>
    <xf numFmtId="0" fontId="20" fillId="9" borderId="0" xfId="0" applyFont="1" applyFill="1" applyBorder="1" applyAlignment="1">
      <alignment horizontal="center" wrapText="1"/>
    </xf>
    <xf numFmtId="0" fontId="20" fillId="9" borderId="0" xfId="0" applyNumberFormat="1" applyFont="1" applyFill="1" applyBorder="1" applyAlignment="1">
      <alignment horizontal="center" wrapText="1"/>
    </xf>
    <xf numFmtId="12" fontId="23" fillId="9" borderId="0" xfId="0" applyNumberFormat="1" applyFont="1" applyFill="1" applyBorder="1" applyAlignment="1">
      <alignment horizontal="center"/>
    </xf>
    <xf numFmtId="0" fontId="20" fillId="9" borderId="0" xfId="0" applyFont="1" applyFill="1" applyBorder="1" applyAlignment="1">
      <alignment horizontal="center"/>
    </xf>
    <xf numFmtId="0" fontId="20" fillId="9" borderId="0" xfId="0" applyNumberFormat="1" applyFont="1" applyFill="1" applyBorder="1" applyAlignment="1">
      <alignment horizontal="center"/>
    </xf>
    <xf numFmtId="167" fontId="22" fillId="9" borderId="0" xfId="0" applyNumberFormat="1" applyFont="1" applyFill="1" applyBorder="1" applyAlignment="1" applyProtection="1">
      <alignment horizontal="center"/>
      <protection locked="0"/>
    </xf>
    <xf numFmtId="18" fontId="0" fillId="6" borderId="0" xfId="0" applyNumberFormat="1" applyFill="1"/>
    <xf numFmtId="166" fontId="26" fillId="6" borderId="0" xfId="0" applyNumberFormat="1" applyFont="1" applyFill="1" applyBorder="1" applyAlignment="1" applyProtection="1">
      <alignment horizontal="right"/>
      <protection hidden="1"/>
    </xf>
    <xf numFmtId="166" fontId="26" fillId="6" borderId="0" xfId="0" applyNumberFormat="1" applyFont="1" applyFill="1" applyBorder="1" applyAlignment="1" applyProtection="1">
      <alignment horizontal="center"/>
      <protection hidden="1"/>
    </xf>
    <xf numFmtId="166" fontId="25" fillId="6" borderId="5" xfId="0" applyNumberFormat="1" applyFont="1" applyFill="1" applyBorder="1" applyAlignment="1" applyProtection="1">
      <alignment horizontal="right"/>
      <protection hidden="1"/>
    </xf>
    <xf numFmtId="166" fontId="25" fillId="6" borderId="10" xfId="0" applyNumberFormat="1" applyFont="1" applyFill="1" applyBorder="1" applyAlignment="1" applyProtection="1">
      <alignment horizontal="center"/>
      <protection hidden="1"/>
    </xf>
    <xf numFmtId="166" fontId="25" fillId="6" borderId="26" xfId="0" applyNumberFormat="1" applyFont="1" applyFill="1" applyBorder="1" applyAlignment="1" applyProtection="1">
      <protection hidden="1"/>
    </xf>
    <xf numFmtId="166" fontId="26" fillId="6" borderId="27" xfId="0" applyNumberFormat="1" applyFont="1" applyFill="1" applyBorder="1" applyAlignment="1" applyProtection="1">
      <alignment horizontal="center"/>
      <protection hidden="1"/>
    </xf>
    <xf numFmtId="166" fontId="26" fillId="6" borderId="6" xfId="0" applyNumberFormat="1" applyFont="1" applyFill="1" applyBorder="1" applyAlignment="1" applyProtection="1">
      <alignment horizontal="right"/>
      <protection hidden="1"/>
    </xf>
    <xf numFmtId="166" fontId="26" fillId="6" borderId="8" xfId="0" applyNumberFormat="1" applyFont="1" applyFill="1" applyBorder="1" applyAlignment="1" applyProtection="1">
      <alignment horizontal="center"/>
      <protection hidden="1"/>
    </xf>
    <xf numFmtId="0" fontId="17" fillId="10" borderId="2" xfId="0" applyNumberFormat="1" applyFont="1" applyFill="1" applyBorder="1" applyAlignment="1" applyProtection="1">
      <alignment horizontal="center"/>
      <protection hidden="1"/>
    </xf>
    <xf numFmtId="0" fontId="44" fillId="6" borderId="0" xfId="0" applyFont="1" applyFill="1" applyAlignment="1"/>
    <xf numFmtId="164" fontId="17" fillId="8" borderId="34" xfId="0" applyNumberFormat="1" applyFont="1" applyFill="1" applyBorder="1" applyAlignment="1">
      <alignment horizontal="center" wrapText="1"/>
    </xf>
    <xf numFmtId="165" fontId="18" fillId="8" borderId="34" xfId="0" applyNumberFormat="1" applyFont="1" applyFill="1" applyBorder="1" applyAlignment="1">
      <alignment horizontal="center" wrapText="1"/>
    </xf>
    <xf numFmtId="166" fontId="17" fillId="8" borderId="9" xfId="0" applyNumberFormat="1" applyFont="1" applyFill="1" applyBorder="1" applyAlignment="1">
      <alignment horizontal="center"/>
    </xf>
    <xf numFmtId="0" fontId="16" fillId="8" borderId="1" xfId="0" applyNumberFormat="1" applyFont="1" applyFill="1" applyBorder="1" applyAlignment="1" applyProtection="1">
      <alignment horizontal="center"/>
      <protection locked="0"/>
    </xf>
    <xf numFmtId="0" fontId="16" fillId="8" borderId="1" xfId="0" applyNumberFormat="1" applyFont="1" applyFill="1" applyBorder="1" applyAlignment="1">
      <alignment horizontal="center"/>
    </xf>
    <xf numFmtId="166" fontId="17" fillId="8" borderId="0" xfId="0" applyNumberFormat="1" applyFont="1" applyFill="1" applyBorder="1" applyAlignment="1">
      <alignment horizontal="center"/>
    </xf>
    <xf numFmtId="164" fontId="22" fillId="13" borderId="0" xfId="0" applyNumberFormat="1" applyFont="1" applyFill="1" applyBorder="1" applyAlignment="1">
      <alignment horizontal="center"/>
    </xf>
    <xf numFmtId="165" fontId="23" fillId="13" borderId="0" xfId="0" applyNumberFormat="1" applyFont="1" applyFill="1" applyBorder="1" applyAlignment="1">
      <alignment horizontal="center"/>
    </xf>
    <xf numFmtId="166" fontId="0" fillId="13" borderId="0" xfId="0" applyNumberFormat="1" applyFill="1" applyBorder="1" applyAlignment="1">
      <alignment horizontal="center"/>
    </xf>
    <xf numFmtId="166" fontId="17" fillId="13" borderId="0" xfId="0" applyNumberFormat="1" applyFont="1" applyFill="1" applyBorder="1" applyAlignment="1">
      <alignment horizontal="center"/>
    </xf>
    <xf numFmtId="0" fontId="17" fillId="12" borderId="4" xfId="0" applyNumberFormat="1" applyFont="1" applyFill="1" applyBorder="1" applyAlignment="1" applyProtection="1">
      <alignment horizontal="center"/>
      <protection hidden="1"/>
    </xf>
    <xf numFmtId="2" fontId="0" fillId="12" borderId="4" xfId="0" applyNumberFormat="1" applyFill="1" applyBorder="1" applyAlignment="1" applyProtection="1">
      <alignment horizontal="center"/>
      <protection hidden="1"/>
    </xf>
    <xf numFmtId="166" fontId="0" fillId="12" borderId="3" xfId="0" applyNumberFormat="1" applyFill="1" applyBorder="1" applyAlignment="1" applyProtection="1">
      <alignment horizontal="center"/>
      <protection hidden="1"/>
    </xf>
    <xf numFmtId="166" fontId="17" fillId="12" borderId="4" xfId="0" applyNumberFormat="1" applyFont="1" applyFill="1" applyBorder="1" applyAlignment="1" applyProtection="1">
      <alignment horizontal="center"/>
      <protection hidden="1"/>
    </xf>
    <xf numFmtId="166" fontId="17" fillId="12" borderId="2" xfId="0" applyNumberFormat="1" applyFont="1" applyFill="1" applyBorder="1" applyAlignment="1" applyProtection="1">
      <alignment horizontal="center"/>
      <protection hidden="1"/>
    </xf>
    <xf numFmtId="0" fontId="0" fillId="12" borderId="4" xfId="0" applyNumberFormat="1" applyFill="1" applyBorder="1" applyAlignment="1" applyProtection="1">
      <alignment horizontal="center"/>
      <protection hidden="1"/>
    </xf>
    <xf numFmtId="0" fontId="17" fillId="13" borderId="11" xfId="0" applyFont="1" applyFill="1" applyBorder="1"/>
    <xf numFmtId="166" fontId="17" fillId="13" borderId="36" xfId="0" applyNumberFormat="1" applyFont="1" applyFill="1" applyBorder="1" applyAlignment="1">
      <alignment horizontal="center"/>
    </xf>
    <xf numFmtId="0" fontId="21" fillId="13" borderId="11" xfId="0" applyFont="1" applyFill="1" applyBorder="1" applyAlignment="1">
      <alignment horizontal="right"/>
    </xf>
    <xf numFmtId="166" fontId="0" fillId="13" borderId="36" xfId="0" applyNumberFormat="1" applyFill="1" applyBorder="1" applyAlignment="1">
      <alignment horizontal="center"/>
    </xf>
    <xf numFmtId="0" fontId="17" fillId="9" borderId="11" xfId="0" applyFont="1" applyFill="1" applyBorder="1" applyAlignment="1">
      <alignment horizontal="left"/>
    </xf>
    <xf numFmtId="166" fontId="17" fillId="10" borderId="36" xfId="0" applyNumberFormat="1" applyFont="1" applyFill="1" applyBorder="1" applyAlignment="1" applyProtection="1">
      <alignment horizontal="center"/>
      <protection hidden="1"/>
    </xf>
    <xf numFmtId="166" fontId="0" fillId="9" borderId="36" xfId="0" applyNumberFormat="1" applyFill="1" applyBorder="1" applyAlignment="1" applyProtection="1">
      <alignment horizontal="center"/>
      <protection hidden="1"/>
    </xf>
    <xf numFmtId="0" fontId="0" fillId="9" borderId="20" xfId="0" applyNumberFormat="1" applyFill="1" applyBorder="1" applyAlignment="1" applyProtection="1">
      <alignment horizontal="center"/>
      <protection hidden="1"/>
    </xf>
    <xf numFmtId="166" fontId="0" fillId="10" borderId="44" xfId="0" applyNumberFormat="1" applyFill="1" applyBorder="1" applyAlignment="1" applyProtection="1">
      <alignment horizontal="center"/>
      <protection hidden="1"/>
    </xf>
    <xf numFmtId="166" fontId="17" fillId="9" borderId="20" xfId="0" applyNumberFormat="1" applyFont="1" applyFill="1" applyBorder="1" applyAlignment="1" applyProtection="1">
      <alignment horizontal="right"/>
      <protection hidden="1"/>
    </xf>
    <xf numFmtId="0" fontId="0" fillId="13" borderId="11" xfId="0" applyFill="1" applyBorder="1"/>
    <xf numFmtId="0" fontId="16" fillId="9" borderId="34" xfId="0" applyFont="1" applyFill="1" applyBorder="1"/>
    <xf numFmtId="166" fontId="17" fillId="8" borderId="45" xfId="0" applyNumberFormat="1" applyFont="1" applyFill="1" applyBorder="1" applyAlignment="1">
      <alignment horizontal="center"/>
    </xf>
    <xf numFmtId="0" fontId="16" fillId="8" borderId="1" xfId="0" applyFont="1" applyFill="1" applyBorder="1"/>
    <xf numFmtId="166" fontId="17" fillId="8" borderId="36" xfId="0" applyNumberFormat="1" applyFont="1" applyFill="1" applyBorder="1" applyAlignment="1">
      <alignment horizontal="center"/>
    </xf>
    <xf numFmtId="166" fontId="17" fillId="8" borderId="20" xfId="0" applyNumberFormat="1" applyFont="1" applyFill="1" applyBorder="1" applyAlignment="1">
      <alignment horizontal="center"/>
    </xf>
    <xf numFmtId="166" fontId="17" fillId="8" borderId="38" xfId="0" applyNumberFormat="1" applyFont="1" applyFill="1" applyBorder="1" applyAlignment="1">
      <alignment horizontal="center"/>
    </xf>
    <xf numFmtId="0" fontId="0" fillId="6" borderId="0" xfId="0" applyFill="1" applyProtection="1">
      <protection hidden="1"/>
    </xf>
    <xf numFmtId="0" fontId="8" fillId="6"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14" fillId="6" borderId="0" xfId="0" applyFont="1" applyFill="1" applyAlignment="1" applyProtection="1">
      <alignment vertical="center"/>
      <protection hidden="1"/>
    </xf>
    <xf numFmtId="0" fontId="4" fillId="6" borderId="0" xfId="0" applyFont="1" applyFill="1" applyProtection="1">
      <protection hidden="1"/>
    </xf>
    <xf numFmtId="49" fontId="4" fillId="6" borderId="0" xfId="0" applyNumberFormat="1" applyFont="1" applyFill="1" applyProtection="1">
      <protection hidden="1"/>
    </xf>
    <xf numFmtId="44" fontId="5" fillId="6" borderId="2" xfId="1" applyFont="1" applyFill="1" applyBorder="1" applyAlignment="1" applyProtection="1">
      <alignment horizontal="center"/>
      <protection hidden="1"/>
    </xf>
    <xf numFmtId="0" fontId="0" fillId="0" borderId="0" xfId="0" applyProtection="1">
      <protection hidden="1"/>
    </xf>
    <xf numFmtId="0" fontId="0" fillId="6" borderId="0" xfId="0" applyFill="1" applyBorder="1" applyProtection="1">
      <protection hidden="1"/>
    </xf>
    <xf numFmtId="0" fontId="0" fillId="6" borderId="0" xfId="0" applyFill="1" applyBorder="1" applyAlignment="1" applyProtection="1">
      <alignment horizontal="left"/>
      <protection hidden="1"/>
    </xf>
    <xf numFmtId="0" fontId="8" fillId="6" borderId="0" xfId="0" applyFont="1" applyFill="1" applyBorder="1" applyAlignment="1" applyProtection="1">
      <alignment horizontal="center" vertical="center"/>
      <protection hidden="1"/>
    </xf>
    <xf numFmtId="0" fontId="14" fillId="6" borderId="0" xfId="0" applyFont="1" applyFill="1" applyAlignment="1" applyProtection="1">
      <alignment horizontal="center" vertical="center"/>
      <protection hidden="1"/>
    </xf>
    <xf numFmtId="0" fontId="5" fillId="6" borderId="0" xfId="0" applyFont="1" applyFill="1" applyAlignment="1" applyProtection="1">
      <alignment horizontal="center" wrapText="1"/>
      <protection hidden="1"/>
    </xf>
    <xf numFmtId="0" fontId="38" fillId="6" borderId="0" xfId="0" applyFont="1" applyFill="1" applyBorder="1" applyAlignment="1" applyProtection="1">
      <alignment vertical="center" wrapText="1"/>
      <protection hidden="1"/>
    </xf>
    <xf numFmtId="0" fontId="8" fillId="6" borderId="0" xfId="0" applyFont="1" applyFill="1" applyBorder="1" applyAlignment="1" applyProtection="1">
      <alignment vertical="center" wrapText="1"/>
      <protection hidden="1"/>
    </xf>
    <xf numFmtId="18" fontId="4" fillId="6" borderId="0" xfId="0" applyNumberFormat="1" applyFont="1" applyFill="1" applyProtection="1">
      <protection hidden="1"/>
    </xf>
    <xf numFmtId="0" fontId="0" fillId="0" borderId="0" xfId="0" applyFill="1" applyProtection="1">
      <protection hidden="1"/>
    </xf>
    <xf numFmtId="44" fontId="5" fillId="6" borderId="0" xfId="1" applyFont="1" applyFill="1" applyAlignment="1" applyProtection="1">
      <alignment horizontal="center"/>
      <protection hidden="1"/>
    </xf>
    <xf numFmtId="0" fontId="0" fillId="6" borderId="0" xfId="0" applyFill="1" applyAlignment="1" applyProtection="1">
      <alignment horizontal="right"/>
      <protection hidden="1"/>
    </xf>
    <xf numFmtId="0" fontId="6" fillId="6" borderId="14" xfId="0" applyFont="1" applyFill="1" applyBorder="1" applyAlignment="1" applyProtection="1">
      <alignment wrapText="1"/>
      <protection hidden="1"/>
    </xf>
    <xf numFmtId="0" fontId="6" fillId="6" borderId="1" xfId="0" applyFont="1" applyFill="1" applyBorder="1" applyAlignment="1" applyProtection="1">
      <alignment horizontal="left"/>
      <protection hidden="1"/>
    </xf>
    <xf numFmtId="0" fontId="6" fillId="6" borderId="1" xfId="0" applyFont="1" applyFill="1" applyBorder="1" applyAlignment="1" applyProtection="1">
      <alignment horizontal="left" wrapText="1"/>
      <protection hidden="1"/>
    </xf>
    <xf numFmtId="0" fontId="6" fillId="6" borderId="29" xfId="0" applyFont="1" applyFill="1" applyBorder="1" applyAlignment="1" applyProtection="1">
      <alignment horizontal="left"/>
      <protection hidden="1"/>
    </xf>
    <xf numFmtId="0" fontId="0" fillId="6" borderId="0" xfId="0" applyFill="1" applyBorder="1" applyAlignment="1" applyProtection="1">
      <alignment horizontal="right"/>
      <protection hidden="1"/>
    </xf>
    <xf numFmtId="0" fontId="6" fillId="0" borderId="14" xfId="0" applyFont="1" applyFill="1" applyBorder="1" applyAlignment="1" applyProtection="1">
      <alignment wrapText="1"/>
      <protection hidden="1"/>
    </xf>
    <xf numFmtId="0" fontId="6" fillId="0" borderId="14" xfId="0" applyFont="1" applyFill="1" applyBorder="1" applyAlignment="1" applyProtection="1">
      <alignment horizontal="left" wrapText="1"/>
      <protection hidden="1"/>
    </xf>
    <xf numFmtId="0" fontId="41" fillId="6" borderId="0" xfId="0" applyFont="1" applyFill="1" applyBorder="1" applyAlignment="1" applyProtection="1">
      <alignment vertical="center"/>
      <protection hidden="1"/>
    </xf>
    <xf numFmtId="0" fontId="6" fillId="0" borderId="14" xfId="0" applyFont="1" applyBorder="1" applyAlignment="1" applyProtection="1">
      <alignment horizontal="left" wrapText="1"/>
      <protection hidden="1"/>
    </xf>
    <xf numFmtId="0" fontId="6" fillId="0" borderId="16" xfId="0" applyFont="1" applyBorder="1" applyAlignment="1" applyProtection="1">
      <alignment horizontal="left" wrapText="1"/>
      <protection hidden="1"/>
    </xf>
    <xf numFmtId="0" fontId="6" fillId="0" borderId="13" xfId="0" applyFont="1" applyBorder="1" applyAlignment="1" applyProtection="1">
      <alignment horizontal="left" vertical="center"/>
      <protection hidden="1"/>
    </xf>
    <xf numFmtId="0" fontId="0" fillId="6" borderId="0" xfId="0" applyFill="1" applyAlignment="1" applyProtection="1">
      <alignment horizontal="left"/>
      <protection hidden="1"/>
    </xf>
    <xf numFmtId="0" fontId="0" fillId="0" borderId="0" xfId="0" applyAlignment="1" applyProtection="1">
      <alignment horizontal="left"/>
      <protection hidden="1"/>
    </xf>
    <xf numFmtId="0" fontId="0" fillId="8" borderId="1" xfId="0" applyFill="1" applyBorder="1" applyProtection="1">
      <protection hidden="1"/>
    </xf>
    <xf numFmtId="0" fontId="6" fillId="8" borderId="1" xfId="0" applyFont="1" applyFill="1" applyBorder="1" applyAlignment="1" applyProtection="1">
      <alignment wrapText="1"/>
      <protection hidden="1"/>
    </xf>
    <xf numFmtId="0" fontId="6" fillId="8" borderId="1" xfId="0" applyFont="1" applyFill="1" applyBorder="1" applyAlignment="1" applyProtection="1">
      <alignment horizontal="center"/>
      <protection hidden="1"/>
    </xf>
    <xf numFmtId="0" fontId="0" fillId="8" borderId="1" xfId="0" applyFill="1" applyBorder="1" applyAlignment="1" applyProtection="1">
      <alignment wrapText="1"/>
      <protection hidden="1"/>
    </xf>
    <xf numFmtId="0" fontId="6" fillId="8" borderId="1" xfId="0" applyFont="1" applyFill="1" applyBorder="1" applyAlignment="1" applyProtection="1">
      <alignment horizontal="center" wrapText="1"/>
      <protection hidden="1"/>
    </xf>
    <xf numFmtId="0" fontId="0" fillId="4" borderId="1" xfId="0" applyFill="1" applyBorder="1" applyProtection="1">
      <protection hidden="1"/>
    </xf>
    <xf numFmtId="0" fontId="0" fillId="4" borderId="1" xfId="0" applyFill="1" applyBorder="1" applyAlignment="1" applyProtection="1">
      <alignment horizontal="center"/>
      <protection hidden="1"/>
    </xf>
    <xf numFmtId="0" fontId="0" fillId="4" borderId="1" xfId="0" applyFill="1" applyBorder="1" applyAlignment="1" applyProtection="1">
      <alignment wrapText="1"/>
      <protection hidden="1"/>
    </xf>
    <xf numFmtId="0" fontId="0" fillId="4" borderId="0" xfId="0" applyFill="1" applyBorder="1" applyProtection="1">
      <protection hidden="1"/>
    </xf>
    <xf numFmtId="0" fontId="6" fillId="4" borderId="0" xfId="0" applyFont="1" applyFill="1" applyBorder="1" applyAlignment="1" applyProtection="1">
      <alignment wrapText="1"/>
      <protection hidden="1"/>
    </xf>
    <xf numFmtId="0" fontId="15" fillId="8" borderId="1" xfId="0" applyFont="1" applyFill="1" applyBorder="1" applyAlignment="1" applyProtection="1">
      <alignment horizontal="center"/>
      <protection hidden="1"/>
    </xf>
    <xf numFmtId="0" fontId="15" fillId="8" borderId="1" xfId="0" applyNumberFormat="1" applyFont="1" applyFill="1" applyBorder="1" applyAlignment="1" applyProtection="1">
      <alignment horizontal="center"/>
      <protection hidden="1"/>
    </xf>
    <xf numFmtId="16" fontId="15" fillId="8" borderId="1" xfId="0" applyNumberFormat="1" applyFont="1" applyFill="1" applyBorder="1" applyAlignment="1" applyProtection="1">
      <alignment horizontal="center"/>
      <protection hidden="1"/>
    </xf>
    <xf numFmtId="0" fontId="0" fillId="4" borderId="25" xfId="0" applyFill="1" applyBorder="1" applyProtection="1">
      <protection hidden="1"/>
    </xf>
    <xf numFmtId="0" fontId="0" fillId="6" borderId="1" xfId="0" applyFill="1" applyBorder="1" applyProtection="1">
      <protection hidden="1"/>
    </xf>
    <xf numFmtId="0" fontId="0" fillId="0" borderId="1" xfId="0" applyBorder="1" applyAlignment="1" applyProtection="1">
      <alignment wrapText="1"/>
      <protection hidden="1"/>
    </xf>
    <xf numFmtId="0" fontId="0" fillId="6" borderId="0" xfId="0" applyFill="1" applyAlignment="1" applyProtection="1">
      <alignment horizontal="center"/>
      <protection hidden="1"/>
    </xf>
    <xf numFmtId="0" fontId="0" fillId="0" borderId="0" xfId="0" applyAlignment="1" applyProtection="1">
      <alignment horizontal="center"/>
      <protection hidden="1"/>
    </xf>
    <xf numFmtId="0" fontId="20" fillId="9" borderId="0" xfId="0" applyNumberFormat="1" applyFont="1" applyFill="1" applyBorder="1" applyAlignment="1">
      <alignment horizontal="center" vertical="center" wrapText="1"/>
    </xf>
    <xf numFmtId="0" fontId="46" fillId="6" borderId="0" xfId="0" applyFont="1" applyFill="1" applyBorder="1" applyAlignment="1" applyProtection="1">
      <alignment vertical="center"/>
      <protection hidden="1"/>
    </xf>
    <xf numFmtId="2" fontId="28" fillId="12" borderId="4" xfId="0" applyNumberFormat="1" applyFont="1" applyFill="1" applyBorder="1" applyAlignment="1" applyProtection="1">
      <alignment horizontal="center"/>
      <protection hidden="1"/>
    </xf>
    <xf numFmtId="166" fontId="28" fillId="12" borderId="3" xfId="0" applyNumberFormat="1" applyFont="1" applyFill="1" applyBorder="1" applyAlignment="1" applyProtection="1">
      <alignment horizontal="center"/>
      <protection hidden="1"/>
    </xf>
    <xf numFmtId="166" fontId="26" fillId="16" borderId="36" xfId="0" applyNumberFormat="1" applyFont="1" applyFill="1" applyBorder="1" applyAlignment="1" applyProtection="1">
      <alignment horizontal="center"/>
      <protection hidden="1"/>
    </xf>
    <xf numFmtId="166" fontId="26" fillId="16" borderId="38" xfId="0" applyNumberFormat="1" applyFont="1" applyFill="1" applyBorder="1" applyAlignment="1" applyProtection="1">
      <alignment horizontal="center"/>
      <protection hidden="1"/>
    </xf>
    <xf numFmtId="166" fontId="20" fillId="16" borderId="36" xfId="0" applyNumberFormat="1" applyFont="1" applyFill="1" applyBorder="1" applyAlignment="1" applyProtection="1">
      <alignment horizontal="center"/>
      <protection hidden="1"/>
    </xf>
    <xf numFmtId="166" fontId="20" fillId="16" borderId="38" xfId="0" applyNumberFormat="1" applyFont="1" applyFill="1" applyBorder="1" applyAlignment="1" applyProtection="1">
      <alignment horizontal="center"/>
      <protection hidden="1"/>
    </xf>
    <xf numFmtId="0" fontId="17" fillId="17" borderId="11" xfId="0" applyFont="1" applyFill="1" applyBorder="1" applyAlignment="1" applyProtection="1">
      <alignment horizontal="left"/>
    </xf>
    <xf numFmtId="2" fontId="0" fillId="17" borderId="0" xfId="0" applyNumberFormat="1" applyFill="1" applyBorder="1" applyAlignment="1" applyProtection="1">
      <alignment horizontal="center"/>
      <protection hidden="1"/>
    </xf>
    <xf numFmtId="0" fontId="17" fillId="17" borderId="11" xfId="0" applyFont="1" applyFill="1" applyBorder="1" applyAlignment="1" applyProtection="1">
      <alignment horizontal="center"/>
    </xf>
    <xf numFmtId="0" fontId="0" fillId="17" borderId="0" xfId="0" applyNumberFormat="1" applyFill="1" applyBorder="1" applyAlignment="1" applyProtection="1">
      <alignment horizontal="center"/>
      <protection locked="0"/>
    </xf>
    <xf numFmtId="0" fontId="17" fillId="17" borderId="37" xfId="0" applyFont="1" applyFill="1" applyBorder="1" applyAlignment="1" applyProtection="1">
      <alignment horizontal="left" wrapText="1"/>
    </xf>
    <xf numFmtId="0" fontId="0" fillId="17" borderId="20" xfId="0" applyNumberFormat="1" applyFill="1" applyBorder="1" applyAlignment="1" applyProtection="1">
      <alignment horizontal="center"/>
    </xf>
    <xf numFmtId="0" fontId="17" fillId="17" borderId="37" xfId="0" applyFont="1" applyFill="1" applyBorder="1" applyAlignment="1" applyProtection="1">
      <alignment horizontal="left"/>
    </xf>
    <xf numFmtId="0" fontId="4" fillId="16" borderId="0" xfId="0" applyFont="1" applyFill="1" applyBorder="1" applyAlignment="1" applyProtection="1">
      <alignment horizontal="right" vertical="center" wrapText="1"/>
      <protection hidden="1"/>
    </xf>
    <xf numFmtId="0" fontId="4" fillId="16" borderId="0" xfId="0" applyFont="1" applyFill="1" applyBorder="1" applyAlignment="1" applyProtection="1">
      <alignment horizontal="right" vertical="center"/>
      <protection hidden="1"/>
    </xf>
    <xf numFmtId="0" fontId="37" fillId="6" borderId="14" xfId="0" applyFont="1" applyFill="1" applyBorder="1" applyAlignment="1" applyProtection="1">
      <alignment wrapText="1"/>
      <protection hidden="1"/>
    </xf>
    <xf numFmtId="0" fontId="37" fillId="6" borderId="16" xfId="0" applyFont="1" applyFill="1" applyBorder="1" applyAlignment="1" applyProtection="1">
      <alignment wrapText="1"/>
      <protection hidden="1"/>
    </xf>
    <xf numFmtId="0" fontId="0" fillId="17" borderId="15" xfId="0" applyFill="1" applyBorder="1" applyAlignment="1" applyProtection="1">
      <alignment horizontal="left"/>
      <protection locked="0"/>
    </xf>
    <xf numFmtId="18" fontId="0" fillId="17" borderId="15" xfId="0" applyNumberFormat="1" applyFill="1" applyBorder="1" applyAlignment="1" applyProtection="1">
      <alignment horizontal="left"/>
      <protection locked="0"/>
    </xf>
    <xf numFmtId="18" fontId="0" fillId="17" borderId="17" xfId="0" applyNumberFormat="1" applyFill="1" applyBorder="1" applyAlignment="1" applyProtection="1">
      <alignment horizontal="left"/>
      <protection locked="0"/>
    </xf>
    <xf numFmtId="0" fontId="9" fillId="19" borderId="12" xfId="0" applyFont="1" applyFill="1" applyBorder="1" applyAlignment="1" applyProtection="1">
      <alignment horizontal="center"/>
      <protection hidden="1"/>
    </xf>
    <xf numFmtId="0" fontId="0" fillId="12" borderId="15" xfId="0" applyFill="1" applyBorder="1" applyProtection="1">
      <protection locked="0"/>
    </xf>
    <xf numFmtId="0" fontId="0" fillId="12" borderId="17" xfId="0" applyFill="1" applyBorder="1" applyProtection="1">
      <protection locked="0"/>
    </xf>
    <xf numFmtId="0" fontId="4" fillId="6" borderId="0" xfId="0" applyFont="1" applyFill="1" applyBorder="1" applyProtection="1">
      <protection hidden="1"/>
    </xf>
    <xf numFmtId="49" fontId="4" fillId="6" borderId="0" xfId="0" applyNumberFormat="1" applyFont="1" applyFill="1" applyBorder="1" applyProtection="1">
      <protection hidden="1"/>
    </xf>
    <xf numFmtId="44" fontId="5" fillId="6" borderId="0" xfId="1" applyFont="1" applyFill="1" applyBorder="1" applyAlignment="1" applyProtection="1">
      <alignment horizontal="center"/>
      <protection hidden="1"/>
    </xf>
    <xf numFmtId="0" fontId="44" fillId="6" borderId="0" xfId="0" applyFont="1" applyFill="1"/>
    <xf numFmtId="0" fontId="51" fillId="21" borderId="0" xfId="0" applyFont="1" applyFill="1" applyAlignment="1">
      <alignment vertical="center"/>
    </xf>
    <xf numFmtId="0" fontId="0" fillId="22" borderId="0" xfId="0" applyFill="1"/>
    <xf numFmtId="0" fontId="51" fillId="23" borderId="0" xfId="0" applyFont="1" applyFill="1" applyAlignment="1">
      <alignment vertical="center"/>
    </xf>
    <xf numFmtId="0" fontId="51" fillId="24" borderId="0" xfId="0" applyFont="1" applyFill="1" applyAlignment="1">
      <alignment vertical="center"/>
    </xf>
    <xf numFmtId="0" fontId="51" fillId="22" borderId="0" xfId="0" applyFont="1" applyFill="1"/>
    <xf numFmtId="0" fontId="0" fillId="25" borderId="0" xfId="0" applyFill="1"/>
    <xf numFmtId="0" fontId="51" fillId="6" borderId="0" xfId="0" applyFont="1" applyFill="1"/>
    <xf numFmtId="0" fontId="52" fillId="22" borderId="0" xfId="0" applyFont="1" applyFill="1" applyAlignment="1">
      <alignment horizontal="left" vertical="center"/>
    </xf>
    <xf numFmtId="0" fontId="52" fillId="25" borderId="0" xfId="0" applyFont="1" applyFill="1" applyAlignment="1">
      <alignment vertical="center"/>
    </xf>
    <xf numFmtId="0" fontId="10" fillId="6" borderId="0" xfId="0" applyFont="1" applyFill="1" applyBorder="1" applyAlignment="1" applyProtection="1">
      <alignment horizontal="center" vertical="center" wrapText="1"/>
      <protection hidden="1"/>
    </xf>
    <xf numFmtId="0" fontId="5" fillId="6" borderId="0" xfId="0" applyFont="1" applyFill="1" applyBorder="1" applyAlignment="1" applyProtection="1">
      <alignment horizontal="center" wrapText="1"/>
      <protection hidden="1"/>
    </xf>
    <xf numFmtId="0" fontId="28" fillId="6" borderId="0" xfId="0" applyFont="1" applyFill="1" applyProtection="1">
      <protection hidden="1"/>
    </xf>
    <xf numFmtId="49" fontId="28" fillId="6" borderId="0" xfId="0" applyNumberFormat="1" applyFont="1" applyFill="1" applyProtection="1">
      <protection hidden="1"/>
    </xf>
    <xf numFmtId="44" fontId="40" fillId="6" borderId="0" xfId="1" applyFont="1" applyFill="1" applyAlignment="1" applyProtection="1">
      <alignment horizontal="center"/>
      <protection hidden="1"/>
    </xf>
    <xf numFmtId="18" fontId="28" fillId="6" borderId="0" xfId="0" applyNumberFormat="1" applyFont="1" applyFill="1" applyProtection="1">
      <protection hidden="1"/>
    </xf>
    <xf numFmtId="0" fontId="53" fillId="6" borderId="0" xfId="0" applyFont="1" applyFill="1" applyProtection="1">
      <protection hidden="1"/>
    </xf>
    <xf numFmtId="0" fontId="54" fillId="6" borderId="0" xfId="0" applyFont="1" applyFill="1" applyAlignment="1" applyProtection="1">
      <alignment horizontal="center" vertical="center"/>
      <protection hidden="1"/>
    </xf>
    <xf numFmtId="0" fontId="54" fillId="6" borderId="0" xfId="0" applyFont="1" applyFill="1" applyAlignment="1" applyProtection="1">
      <alignment vertical="center"/>
      <protection hidden="1"/>
    </xf>
    <xf numFmtId="0" fontId="0" fillId="6" borderId="0" xfId="0" applyFill="1" applyAlignment="1">
      <alignment horizontal="left" vertical="top" wrapText="1"/>
    </xf>
    <xf numFmtId="0" fontId="4" fillId="15" borderId="1" xfId="0" applyFont="1" applyFill="1" applyBorder="1" applyAlignment="1" applyProtection="1">
      <alignment horizontal="right" vertical="center" wrapText="1"/>
      <protection hidden="1"/>
    </xf>
    <xf numFmtId="0" fontId="0" fillId="15" borderId="1" xfId="0" applyFill="1" applyBorder="1" applyAlignment="1" applyProtection="1">
      <protection hidden="1"/>
    </xf>
    <xf numFmtId="0" fontId="4" fillId="15" borderId="1" xfId="0" applyFont="1" applyFill="1" applyBorder="1" applyAlignment="1" applyProtection="1">
      <alignment horizontal="right" vertical="center"/>
      <protection hidden="1"/>
    </xf>
    <xf numFmtId="0" fontId="6" fillId="8" borderId="24" xfId="0" applyFont="1" applyFill="1" applyBorder="1" applyAlignment="1" applyProtection="1">
      <alignment wrapText="1"/>
      <protection hidden="1"/>
    </xf>
    <xf numFmtId="0" fontId="0" fillId="8" borderId="21" xfId="0" applyFill="1" applyBorder="1" applyAlignment="1" applyProtection="1">
      <protection hidden="1"/>
    </xf>
    <xf numFmtId="0" fontId="6" fillId="8" borderId="24" xfId="0" applyFont="1" applyFill="1" applyBorder="1" applyAlignment="1" applyProtection="1">
      <alignment horizontal="left" wrapText="1"/>
      <protection hidden="1"/>
    </xf>
    <xf numFmtId="0" fontId="6" fillId="0" borderId="24" xfId="0" applyFont="1" applyFill="1" applyBorder="1" applyAlignment="1" applyProtection="1">
      <alignment horizontal="left" wrapText="1"/>
      <protection hidden="1"/>
    </xf>
    <xf numFmtId="0" fontId="0" fillId="0" borderId="21" xfId="0" applyBorder="1" applyAlignment="1" applyProtection="1">
      <protection hidden="1"/>
    </xf>
    <xf numFmtId="0" fontId="6" fillId="0" borderId="24" xfId="0" applyFont="1" applyBorder="1" applyAlignment="1" applyProtection="1">
      <alignment horizontal="left" wrapText="1"/>
      <protection hidden="1"/>
    </xf>
    <xf numFmtId="0" fontId="14" fillId="15" borderId="24" xfId="0" applyFont="1" applyFill="1" applyBorder="1" applyAlignment="1" applyProtection="1">
      <alignment horizontal="center" vertical="center"/>
      <protection hidden="1"/>
    </xf>
    <xf numFmtId="0" fontId="5" fillId="15" borderId="35" xfId="0" applyFont="1" applyFill="1" applyBorder="1" applyAlignment="1" applyProtection="1">
      <alignment horizontal="center" vertical="center"/>
      <protection hidden="1"/>
    </xf>
    <xf numFmtId="0" fontId="14" fillId="15" borderId="35" xfId="0" applyFont="1" applyFill="1" applyBorder="1" applyAlignment="1" applyProtection="1">
      <alignment horizontal="center" vertical="center"/>
      <protection hidden="1"/>
    </xf>
    <xf numFmtId="0" fontId="0" fillId="15" borderId="21" xfId="0" applyFill="1" applyBorder="1" applyAlignment="1" applyProtection="1">
      <protection hidden="1"/>
    </xf>
    <xf numFmtId="0" fontId="6" fillId="8" borderId="24" xfId="0" applyFont="1" applyFill="1" applyBorder="1" applyAlignment="1" applyProtection="1">
      <alignment horizontal="left" vertical="center"/>
      <protection hidden="1"/>
    </xf>
    <xf numFmtId="0" fontId="42" fillId="15" borderId="24" xfId="0" applyFont="1" applyFill="1" applyBorder="1" applyAlignment="1" applyProtection="1">
      <alignment horizontal="center" vertical="center"/>
      <protection hidden="1"/>
    </xf>
    <xf numFmtId="0" fontId="42" fillId="15" borderId="35" xfId="0" applyFont="1" applyFill="1" applyBorder="1" applyAlignment="1" applyProtection="1">
      <alignment horizontal="center" vertical="center"/>
      <protection hidden="1"/>
    </xf>
    <xf numFmtId="0" fontId="43" fillId="15" borderId="21" xfId="0" applyFont="1" applyFill="1" applyBorder="1" applyAlignment="1" applyProtection="1">
      <protection hidden="1"/>
    </xf>
    <xf numFmtId="0" fontId="6" fillId="8" borderId="35" xfId="0" applyFont="1" applyFill="1" applyBorder="1" applyAlignment="1" applyProtection="1">
      <alignment wrapText="1"/>
      <protection hidden="1"/>
    </xf>
    <xf numFmtId="0" fontId="6" fillId="8" borderId="21" xfId="0" applyFont="1" applyFill="1" applyBorder="1" applyAlignment="1" applyProtection="1">
      <alignment wrapText="1"/>
      <protection hidden="1"/>
    </xf>
    <xf numFmtId="0" fontId="30" fillId="15" borderId="24" xfId="0" applyFont="1" applyFill="1" applyBorder="1" applyAlignment="1" applyProtection="1">
      <alignment horizontal="center" wrapText="1"/>
      <protection hidden="1"/>
    </xf>
    <xf numFmtId="0" fontId="30" fillId="15" borderId="35" xfId="0" applyFont="1" applyFill="1" applyBorder="1" applyAlignment="1" applyProtection="1">
      <alignment horizontal="center" wrapText="1"/>
      <protection hidden="1"/>
    </xf>
    <xf numFmtId="0" fontId="30" fillId="15" borderId="21" xfId="0" applyFont="1" applyFill="1" applyBorder="1" applyAlignment="1" applyProtection="1">
      <alignment horizontal="center" wrapText="1"/>
      <protection hidden="1"/>
    </xf>
    <xf numFmtId="0" fontId="5" fillId="15" borderId="35" xfId="0" applyFont="1" applyFill="1" applyBorder="1" applyAlignment="1" applyProtection="1">
      <alignment horizontal="center" wrapText="1"/>
      <protection hidden="1"/>
    </xf>
    <xf numFmtId="0" fontId="5" fillId="15" borderId="21" xfId="0" applyFont="1" applyFill="1" applyBorder="1" applyAlignment="1" applyProtection="1">
      <alignment horizontal="center" wrapText="1"/>
      <protection hidden="1"/>
    </xf>
    <xf numFmtId="0" fontId="0" fillId="8" borderId="11" xfId="0" applyFill="1" applyBorder="1" applyAlignment="1" applyProtection="1">
      <alignment horizontal="left" wrapText="1"/>
      <protection hidden="1"/>
    </xf>
    <xf numFmtId="0" fontId="0" fillId="8" borderId="0" xfId="0" applyFill="1" applyBorder="1" applyAlignment="1" applyProtection="1">
      <alignment horizontal="left" wrapText="1"/>
      <protection hidden="1"/>
    </xf>
    <xf numFmtId="0" fontId="0" fillId="8" borderId="36" xfId="0" applyFill="1" applyBorder="1" applyAlignment="1" applyProtection="1">
      <alignment horizontal="left" wrapText="1"/>
      <protection hidden="1"/>
    </xf>
    <xf numFmtId="0" fontId="0" fillId="8" borderId="37" xfId="0" applyFill="1" applyBorder="1" applyAlignment="1" applyProtection="1">
      <alignment horizontal="left" wrapText="1"/>
      <protection hidden="1"/>
    </xf>
    <xf numFmtId="0" fontId="0" fillId="8" borderId="20" xfId="0" applyFill="1" applyBorder="1" applyAlignment="1" applyProtection="1">
      <alignment horizontal="left" wrapText="1"/>
      <protection hidden="1"/>
    </xf>
    <xf numFmtId="0" fontId="0" fillId="8" borderId="38" xfId="0" applyFill="1" applyBorder="1" applyAlignment="1" applyProtection="1">
      <alignment horizontal="left" wrapText="1"/>
      <protection hidden="1"/>
    </xf>
    <xf numFmtId="0" fontId="10" fillId="6"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left" vertical="top" wrapText="1"/>
      <protection hidden="1"/>
    </xf>
    <xf numFmtId="44" fontId="11" fillId="16" borderId="0" xfId="1" applyFont="1" applyFill="1" applyBorder="1" applyAlignment="1" applyProtection="1">
      <alignment horizontal="center" vertical="center"/>
      <protection hidden="1"/>
    </xf>
    <xf numFmtId="44" fontId="11" fillId="16" borderId="0" xfId="0" applyNumberFormat="1" applyFont="1" applyFill="1" applyBorder="1" applyAlignment="1" applyProtection="1">
      <alignment horizontal="center" vertical="center"/>
      <protection hidden="1"/>
    </xf>
    <xf numFmtId="0" fontId="12" fillId="6" borderId="0" xfId="0" applyFont="1" applyFill="1" applyBorder="1" applyAlignment="1" applyProtection="1">
      <alignment vertical="center"/>
      <protection hidden="1"/>
    </xf>
    <xf numFmtId="0" fontId="13" fillId="6" borderId="0" xfId="0" applyFont="1" applyFill="1" applyBorder="1" applyAlignment="1" applyProtection="1">
      <protection hidden="1"/>
    </xf>
    <xf numFmtId="0" fontId="45" fillId="18" borderId="18" xfId="0" applyFont="1" applyFill="1" applyBorder="1" applyAlignment="1" applyProtection="1">
      <alignment horizontal="center"/>
      <protection hidden="1"/>
    </xf>
    <xf numFmtId="0" fontId="45" fillId="18" borderId="19" xfId="0" applyFont="1" applyFill="1" applyBorder="1" applyAlignment="1" applyProtection="1">
      <alignment horizontal="center"/>
      <protection hidden="1"/>
    </xf>
    <xf numFmtId="0" fontId="14" fillId="18" borderId="18" xfId="0" applyFont="1" applyFill="1" applyBorder="1" applyAlignment="1" applyProtection="1">
      <alignment horizontal="center" vertical="center"/>
      <protection hidden="1"/>
    </xf>
    <xf numFmtId="0" fontId="5" fillId="18" borderId="28" xfId="0" applyFont="1" applyFill="1" applyBorder="1" applyAlignment="1" applyProtection="1">
      <alignment horizontal="center" vertical="center"/>
      <protection hidden="1"/>
    </xf>
    <xf numFmtId="0" fontId="14" fillId="18" borderId="19" xfId="0" applyFont="1" applyFill="1" applyBorder="1" applyAlignment="1" applyProtection="1">
      <alignment horizontal="center" vertical="center"/>
      <protection hidden="1"/>
    </xf>
    <xf numFmtId="0" fontId="5" fillId="6" borderId="0" xfId="0" applyFont="1" applyFill="1" applyBorder="1" applyAlignment="1" applyProtection="1">
      <alignment horizontal="center" wrapText="1"/>
      <protection hidden="1"/>
    </xf>
    <xf numFmtId="0" fontId="5" fillId="6" borderId="0" xfId="0" applyFont="1" applyFill="1" applyBorder="1" applyAlignment="1" applyProtection="1">
      <alignment horizontal="center"/>
      <protection hidden="1"/>
    </xf>
    <xf numFmtId="0" fontId="6" fillId="17" borderId="0" xfId="0" applyFont="1" applyFill="1" applyBorder="1" applyAlignment="1" applyProtection="1">
      <alignment horizontal="center" wrapText="1"/>
      <protection hidden="1"/>
    </xf>
    <xf numFmtId="0" fontId="6" fillId="17" borderId="0" xfId="0" applyFont="1" applyFill="1" applyAlignment="1" applyProtection="1">
      <alignment horizontal="center" wrapText="1"/>
      <protection hidden="1"/>
    </xf>
    <xf numFmtId="0" fontId="39" fillId="6" borderId="0" xfId="0" applyFont="1" applyFill="1" applyBorder="1" applyAlignment="1" applyProtection="1">
      <alignment horizontal="left" vertical="center" wrapText="1"/>
      <protection hidden="1"/>
    </xf>
    <xf numFmtId="0" fontId="8" fillId="6" borderId="0" xfId="0" applyFont="1" applyFill="1" applyBorder="1" applyAlignment="1" applyProtection="1">
      <alignment horizontal="left" vertical="center" wrapText="1"/>
      <protection hidden="1"/>
    </xf>
    <xf numFmtId="0" fontId="34" fillId="6" borderId="0" xfId="0" applyFont="1" applyFill="1" applyBorder="1" applyAlignment="1" applyProtection="1">
      <alignment horizontal="left" wrapText="1"/>
      <protection hidden="1"/>
    </xf>
    <xf numFmtId="0" fontId="10" fillId="6" borderId="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xf>
    <xf numFmtId="44" fontId="11" fillId="4" borderId="7" xfId="0" applyNumberFormat="1" applyFont="1" applyFill="1" applyBorder="1" applyAlignment="1">
      <alignment horizontal="center" vertical="center"/>
    </xf>
    <xf numFmtId="44" fontId="11" fillId="4" borderId="8" xfId="0" applyNumberFormat="1" applyFont="1" applyFill="1" applyBorder="1" applyAlignment="1">
      <alignment horizontal="center" vertical="center"/>
    </xf>
    <xf numFmtId="44" fontId="11" fillId="4" borderId="9" xfId="1" applyFont="1" applyFill="1" applyBorder="1" applyAlignment="1">
      <alignment horizontal="center" vertical="center"/>
    </xf>
    <xf numFmtId="44" fontId="11" fillId="4" borderId="10" xfId="1"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11" xfId="0" applyFont="1" applyBorder="1" applyAlignment="1">
      <alignment horizontal="center" wrapText="1"/>
    </xf>
    <xf numFmtId="0" fontId="8" fillId="2" borderId="0" xfId="0" applyFont="1" applyFill="1" applyAlignment="1">
      <alignment horizontal="center" vertical="center"/>
    </xf>
    <xf numFmtId="0" fontId="5" fillId="7" borderId="5" xfId="0" applyFont="1" applyFill="1" applyBorder="1" applyAlignment="1">
      <alignment horizontal="center"/>
    </xf>
    <xf numFmtId="0" fontId="33" fillId="6" borderId="0" xfId="0" applyFont="1" applyFill="1" applyAlignment="1">
      <alignment horizontal="center" wrapText="1"/>
    </xf>
    <xf numFmtId="0" fontId="32" fillId="6" borderId="0" xfId="0" applyFont="1" applyFill="1" applyAlignment="1">
      <alignment horizontal="center" wrapText="1"/>
    </xf>
    <xf numFmtId="0" fontId="34" fillId="6" borderId="0" xfId="0" applyFont="1" applyFill="1" applyAlignment="1">
      <alignment horizontal="left" wrapText="1"/>
    </xf>
    <xf numFmtId="0" fontId="0" fillId="6" borderId="0" xfId="0" applyFill="1" applyAlignment="1">
      <alignment horizontal="left" wrapText="1"/>
    </xf>
    <xf numFmtId="0" fontId="14" fillId="15" borderId="39" xfId="0" applyFont="1" applyFill="1" applyBorder="1" applyAlignment="1">
      <alignment horizontal="center" wrapText="1"/>
    </xf>
    <xf numFmtId="0" fontId="14" fillId="15" borderId="40" xfId="0" applyFont="1" applyFill="1" applyBorder="1" applyAlignment="1">
      <alignment horizontal="center" wrapText="1"/>
    </xf>
    <xf numFmtId="0" fontId="14" fillId="15" borderId="41" xfId="0" applyFont="1" applyFill="1" applyBorder="1" applyAlignment="1">
      <alignment horizontal="center" wrapText="1"/>
    </xf>
    <xf numFmtId="0" fontId="26" fillId="11" borderId="39" xfId="0" applyFont="1" applyFill="1" applyBorder="1" applyAlignment="1" applyProtection="1">
      <alignment horizontal="center" vertical="center"/>
    </xf>
    <xf numFmtId="0" fontId="26" fillId="11" borderId="40" xfId="0" applyFont="1" applyFill="1" applyBorder="1" applyAlignment="1" applyProtection="1">
      <alignment horizontal="center" vertical="center"/>
    </xf>
    <xf numFmtId="0" fontId="26" fillId="11" borderId="41" xfId="0" applyFont="1" applyFill="1" applyBorder="1" applyAlignment="1" applyProtection="1">
      <alignment horizontal="center" vertical="center"/>
    </xf>
    <xf numFmtId="0" fontId="16" fillId="13" borderId="42" xfId="0" applyFont="1" applyFill="1" applyBorder="1" applyAlignment="1">
      <alignment horizontal="center" vertical="top" wrapText="1"/>
    </xf>
    <xf numFmtId="0" fontId="16" fillId="13" borderId="32" xfId="0" applyFont="1" applyFill="1" applyBorder="1" applyAlignment="1">
      <alignment horizontal="center" vertical="top" wrapText="1"/>
    </xf>
    <xf numFmtId="0" fontId="16" fillId="13" borderId="43" xfId="0" applyFont="1" applyFill="1" applyBorder="1" applyAlignment="1">
      <alignment horizontal="center" vertical="top" wrapText="1"/>
    </xf>
    <xf numFmtId="0" fontId="29" fillId="14" borderId="42" xfId="0" applyFont="1" applyFill="1" applyBorder="1" applyAlignment="1">
      <alignment horizontal="center" vertical="top" wrapText="1"/>
    </xf>
    <xf numFmtId="0" fontId="29" fillId="14" borderId="32" xfId="0" applyFont="1" applyFill="1" applyBorder="1" applyAlignment="1">
      <alignment horizontal="center" vertical="top" wrapText="1"/>
    </xf>
    <xf numFmtId="0" fontId="29" fillId="14" borderId="43" xfId="0" applyFont="1" applyFill="1" applyBorder="1" applyAlignment="1">
      <alignment horizontal="center" vertical="top" wrapText="1"/>
    </xf>
    <xf numFmtId="0" fontId="37" fillId="17" borderId="0" xfId="0" applyFont="1" applyFill="1" applyBorder="1" applyAlignment="1">
      <alignment wrapText="1"/>
    </xf>
    <xf numFmtId="0" fontId="6" fillId="17" borderId="0" xfId="0" applyFont="1" applyFill="1" applyBorder="1" applyAlignment="1">
      <alignment wrapText="1"/>
    </xf>
    <xf numFmtId="0" fontId="19" fillId="8" borderId="30" xfId="0" applyNumberFormat="1" applyFont="1" applyFill="1" applyBorder="1" applyAlignment="1">
      <alignment horizontal="center" vertical="center"/>
    </xf>
    <xf numFmtId="0" fontId="19" fillId="8" borderId="31" xfId="0" applyNumberFormat="1" applyFont="1" applyFill="1" applyBorder="1" applyAlignment="1">
      <alignment horizontal="center" vertical="center"/>
    </xf>
    <xf numFmtId="0" fontId="19" fillId="8" borderId="25" xfId="0" applyNumberFormat="1" applyFont="1" applyFill="1" applyBorder="1" applyAlignment="1">
      <alignment horizontal="center" vertical="center"/>
    </xf>
    <xf numFmtId="0" fontId="17" fillId="6" borderId="13" xfId="0" applyFont="1" applyFill="1" applyBorder="1" applyAlignment="1" applyProtection="1">
      <alignment horizontal="center"/>
    </xf>
    <xf numFmtId="0" fontId="17" fillId="6" borderId="32" xfId="0" applyFont="1" applyFill="1" applyBorder="1" applyAlignment="1" applyProtection="1">
      <alignment horizontal="center"/>
    </xf>
    <xf numFmtId="0" fontId="17" fillId="6" borderId="10" xfId="0" applyFont="1" applyFill="1" applyBorder="1" applyAlignment="1" applyProtection="1">
      <alignment horizontal="center"/>
    </xf>
    <xf numFmtId="0" fontId="20" fillId="9" borderId="42" xfId="0" applyFont="1" applyFill="1" applyBorder="1" applyAlignment="1" applyProtection="1">
      <alignment horizontal="center"/>
    </xf>
    <xf numFmtId="0" fontId="20" fillId="9" borderId="32" xfId="0" applyFont="1" applyFill="1" applyBorder="1" applyAlignment="1" applyProtection="1">
      <alignment horizontal="center"/>
    </xf>
    <xf numFmtId="0" fontId="20" fillId="9" borderId="43" xfId="0" applyFont="1" applyFill="1" applyBorder="1" applyAlignment="1" applyProtection="1">
      <alignment horizontal="center"/>
    </xf>
    <xf numFmtId="0" fontId="26" fillId="11" borderId="42" xfId="0" applyFont="1" applyFill="1" applyBorder="1" applyAlignment="1">
      <alignment horizontal="center"/>
    </xf>
    <xf numFmtId="0" fontId="5" fillId="11" borderId="32" xfId="0" applyFont="1" applyFill="1" applyBorder="1" applyAlignment="1">
      <alignment horizontal="center"/>
    </xf>
    <xf numFmtId="0" fontId="5" fillId="11" borderId="32" xfId="0" applyFont="1" applyFill="1" applyBorder="1" applyAlignment="1"/>
    <xf numFmtId="0" fontId="5" fillId="11" borderId="43" xfId="0" applyFont="1" applyFill="1" applyBorder="1" applyAlignment="1"/>
    <xf numFmtId="0" fontId="10" fillId="20" borderId="0" xfId="0" applyFont="1" applyFill="1" applyAlignment="1">
      <alignment horizontal="center" vertical="center" wrapText="1"/>
    </xf>
    <xf numFmtId="0" fontId="47" fillId="20" borderId="0" xfId="0" applyFont="1" applyFill="1" applyAlignment="1">
      <alignment horizontal="center" vertical="center" wrapText="1"/>
    </xf>
  </cellXfs>
  <cellStyles count="2">
    <cellStyle name="Currency" xfId="1" builtinId="4"/>
    <cellStyle name="Normal" xfId="0" builtinId="0"/>
  </cellStyles>
  <dxfs count="24">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66"/>
      <color rgb="FFFFCC00"/>
      <color rgb="FFFFCC66"/>
      <color rgb="FFFF3399"/>
      <color rgb="FFD9E977"/>
      <color rgb="FF8DD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s://www.google.com/search?q=rialto+unified+school+district+logo&amp;tbm=isch&amp;imgil=kyIYO17ombhNSM:;OJ-ZvYILUa5zhM;http://www.mercurynews.com/california/ci_20723829/rialto-unified-school-district-adopts-new-slogan-logo&amp;source=iu&amp;pf=m&amp;fir=kyIYO17ombhNSM:,OJ-ZvYILUa5zhM,_&amp;usg=__V-jTldtk8O4bMF38gzXsE8lQ-9M%3D"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0.wmf"/></Relationships>
</file>

<file path=xl/drawings/_rels/drawing5.xml.rels><?xml version="1.0" encoding="UTF-8" standalone="yes"?>
<Relationships xmlns="http://schemas.openxmlformats.org/package/2006/relationships"><Relationship Id="rId1" Type="http://schemas.openxmlformats.org/officeDocument/2006/relationships/image" Target="../media/image10.w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28575</xdr:rowOff>
    </xdr:from>
    <xdr:to>
      <xdr:col>7</xdr:col>
      <xdr:colOff>211026</xdr:colOff>
      <xdr:row>36</xdr:row>
      <xdr:rowOff>94409</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4295775"/>
          <a:ext cx="6326076" cy="4828334"/>
        </a:xfrm>
        <a:prstGeom prst="rect">
          <a:avLst/>
        </a:prstGeom>
      </xdr:spPr>
    </xdr:pic>
    <xdr:clientData/>
  </xdr:twoCellAnchor>
  <xdr:twoCellAnchor editAs="oneCell">
    <xdr:from>
      <xdr:col>8</xdr:col>
      <xdr:colOff>0</xdr:colOff>
      <xdr:row>11</xdr:row>
      <xdr:rowOff>0</xdr:rowOff>
    </xdr:from>
    <xdr:to>
      <xdr:col>18</xdr:col>
      <xdr:colOff>171450</xdr:colOff>
      <xdr:row>18</xdr:row>
      <xdr:rowOff>175042</xdr:rowOff>
    </xdr:to>
    <xdr:pic>
      <xdr:nvPicPr>
        <xdr:cNvPr id="3" name="Picture 2"/>
        <xdr:cNvPicPr>
          <a:picLocks noChangeAspect="1"/>
        </xdr:cNvPicPr>
      </xdr:nvPicPr>
      <xdr:blipFill>
        <a:blip xmlns:r="http://schemas.openxmlformats.org/officeDocument/2006/relationships" r:embed="rId2"/>
        <a:stretch>
          <a:fillRect/>
        </a:stretch>
      </xdr:blipFill>
      <xdr:spPr>
        <a:xfrm>
          <a:off x="7334250" y="4267200"/>
          <a:ext cx="6267450" cy="1508543"/>
        </a:xfrm>
        <a:prstGeom prst="rect">
          <a:avLst/>
        </a:prstGeom>
      </xdr:spPr>
    </xdr:pic>
    <xdr:clientData/>
  </xdr:twoCellAnchor>
  <xdr:twoCellAnchor editAs="oneCell">
    <xdr:from>
      <xdr:col>8</xdr:col>
      <xdr:colOff>0</xdr:colOff>
      <xdr:row>20</xdr:row>
      <xdr:rowOff>47625</xdr:rowOff>
    </xdr:from>
    <xdr:to>
      <xdr:col>18</xdr:col>
      <xdr:colOff>190500</xdr:colOff>
      <xdr:row>27</xdr:row>
      <xdr:rowOff>172531</xdr:rowOff>
    </xdr:to>
    <xdr:pic>
      <xdr:nvPicPr>
        <xdr:cNvPr id="4" name="Picture 3"/>
        <xdr:cNvPicPr>
          <a:picLocks noChangeAspect="1"/>
        </xdr:cNvPicPr>
      </xdr:nvPicPr>
      <xdr:blipFill>
        <a:blip xmlns:r="http://schemas.openxmlformats.org/officeDocument/2006/relationships" r:embed="rId3"/>
        <a:stretch>
          <a:fillRect/>
        </a:stretch>
      </xdr:blipFill>
      <xdr:spPr>
        <a:xfrm>
          <a:off x="7334250" y="6029325"/>
          <a:ext cx="6286500" cy="1458407"/>
        </a:xfrm>
        <a:prstGeom prst="rect">
          <a:avLst/>
        </a:prstGeom>
      </xdr:spPr>
    </xdr:pic>
    <xdr:clientData/>
  </xdr:twoCellAnchor>
  <xdr:twoCellAnchor editAs="oneCell">
    <xdr:from>
      <xdr:col>7</xdr:col>
      <xdr:colOff>590550</xdr:colOff>
      <xdr:row>29</xdr:row>
      <xdr:rowOff>104775</xdr:rowOff>
    </xdr:from>
    <xdr:to>
      <xdr:col>18</xdr:col>
      <xdr:colOff>194175</xdr:colOff>
      <xdr:row>44</xdr:row>
      <xdr:rowOff>85281</xdr:rowOff>
    </xdr:to>
    <xdr:pic>
      <xdr:nvPicPr>
        <xdr:cNvPr id="5" name="Picture 4"/>
        <xdr:cNvPicPr>
          <a:picLocks noChangeAspect="1"/>
        </xdr:cNvPicPr>
      </xdr:nvPicPr>
      <xdr:blipFill>
        <a:blip xmlns:r="http://schemas.openxmlformats.org/officeDocument/2006/relationships" r:embed="rId4"/>
        <a:stretch>
          <a:fillRect/>
        </a:stretch>
      </xdr:blipFill>
      <xdr:spPr>
        <a:xfrm>
          <a:off x="7315200" y="7800975"/>
          <a:ext cx="6309225" cy="2838007"/>
        </a:xfrm>
        <a:prstGeom prst="rect">
          <a:avLst/>
        </a:prstGeom>
      </xdr:spPr>
    </xdr:pic>
    <xdr:clientData/>
  </xdr:twoCellAnchor>
  <xdr:twoCellAnchor editAs="oneCell">
    <xdr:from>
      <xdr:col>8</xdr:col>
      <xdr:colOff>0</xdr:colOff>
      <xdr:row>46</xdr:row>
      <xdr:rowOff>66676</xdr:rowOff>
    </xdr:from>
    <xdr:to>
      <xdr:col>18</xdr:col>
      <xdr:colOff>199623</xdr:colOff>
      <xdr:row>68</xdr:row>
      <xdr:rowOff>37445</xdr:rowOff>
    </xdr:to>
    <xdr:pic>
      <xdr:nvPicPr>
        <xdr:cNvPr id="6" name="Picture 5"/>
        <xdr:cNvPicPr>
          <a:picLocks noChangeAspect="1"/>
        </xdr:cNvPicPr>
      </xdr:nvPicPr>
      <xdr:blipFill>
        <a:blip xmlns:r="http://schemas.openxmlformats.org/officeDocument/2006/relationships" r:embed="rId5"/>
        <a:stretch>
          <a:fillRect/>
        </a:stretch>
      </xdr:blipFill>
      <xdr:spPr>
        <a:xfrm>
          <a:off x="7334250" y="11001376"/>
          <a:ext cx="6295623" cy="4161770"/>
        </a:xfrm>
        <a:prstGeom prst="rect">
          <a:avLst/>
        </a:prstGeom>
      </xdr:spPr>
    </xdr:pic>
    <xdr:clientData/>
  </xdr:twoCellAnchor>
  <xdr:twoCellAnchor editAs="oneCell">
    <xdr:from>
      <xdr:col>7</xdr:col>
      <xdr:colOff>600075</xdr:colOff>
      <xdr:row>70</xdr:row>
      <xdr:rowOff>95250</xdr:rowOff>
    </xdr:from>
    <xdr:to>
      <xdr:col>18</xdr:col>
      <xdr:colOff>225386</xdr:colOff>
      <xdr:row>90</xdr:row>
      <xdr:rowOff>161318</xdr:rowOff>
    </xdr:to>
    <xdr:pic>
      <xdr:nvPicPr>
        <xdr:cNvPr id="7" name="Picture 6"/>
        <xdr:cNvPicPr>
          <a:picLocks noChangeAspect="1"/>
        </xdr:cNvPicPr>
      </xdr:nvPicPr>
      <xdr:blipFill>
        <a:blip xmlns:r="http://schemas.openxmlformats.org/officeDocument/2006/relationships" r:embed="rId6"/>
        <a:stretch>
          <a:fillRect/>
        </a:stretch>
      </xdr:blipFill>
      <xdr:spPr>
        <a:xfrm>
          <a:off x="7324725" y="15601950"/>
          <a:ext cx="6330911" cy="3876068"/>
        </a:xfrm>
        <a:prstGeom prst="rect">
          <a:avLst/>
        </a:prstGeom>
      </xdr:spPr>
    </xdr:pic>
    <xdr:clientData/>
  </xdr:twoCellAnchor>
  <xdr:oneCellAnchor>
    <xdr:from>
      <xdr:col>3</xdr:col>
      <xdr:colOff>575927</xdr:colOff>
      <xdr:row>17</xdr:row>
      <xdr:rowOff>166134</xdr:rowOff>
    </xdr:from>
    <xdr:ext cx="4152291" cy="280205"/>
    <xdr:sp macro="" textlink="">
      <xdr:nvSpPr>
        <xdr:cNvPr id="8" name="TextBox 7"/>
        <xdr:cNvSpPr txBox="1"/>
      </xdr:nvSpPr>
      <xdr:spPr>
        <a:xfrm>
          <a:off x="2403398" y="5703925"/>
          <a:ext cx="41522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rPr>
            <a:t>AND MS Grad Bash trips that are reflective</a:t>
          </a:r>
          <a:r>
            <a:rPr lang="en-US" sz="1200" b="1" baseline="0">
              <a:solidFill>
                <a:srgbClr val="FF0000"/>
              </a:solidFill>
            </a:rPr>
            <a:t> of Grad Night trips</a:t>
          </a:r>
          <a:endParaRPr 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154627</xdr:colOff>
      <xdr:row>2</xdr:row>
      <xdr:rowOff>190500</xdr:rowOff>
    </xdr:from>
    <xdr:to>
      <xdr:col>22</xdr:col>
      <xdr:colOff>318425</xdr:colOff>
      <xdr:row>23</xdr:row>
      <xdr:rowOff>40821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1556" y="1823357"/>
          <a:ext cx="11185583" cy="7919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314325</xdr:colOff>
      <xdr:row>2</xdr:row>
      <xdr:rowOff>560294</xdr:rowOff>
    </xdr:to>
    <xdr:sp macro="" textlink="">
      <xdr:nvSpPr>
        <xdr:cNvPr id="5124" name="AutoShape 4" descr="Image result for rialto unified school district logo">
          <a:hlinkClick xmlns:r="http://schemas.openxmlformats.org/officeDocument/2006/relationships" r:id="rId1"/>
        </xdr:cNvPr>
        <xdr:cNvSpPr>
          <a:spLocks noChangeAspect="1" noChangeArrowheads="1"/>
        </xdr:cNvSpPr>
      </xdr:nvSpPr>
      <xdr:spPr bwMode="auto">
        <a:xfrm>
          <a:off x="7038975" y="0"/>
          <a:ext cx="1143000" cy="1143000"/>
        </a:xfrm>
        <a:prstGeom prst="rect">
          <a:avLst/>
        </a:prstGeom>
        <a:noFill/>
      </xdr:spPr>
    </xdr:sp>
    <xdr:clientData/>
  </xdr:twoCellAnchor>
  <xdr:oneCellAnchor>
    <xdr:from>
      <xdr:col>1</xdr:col>
      <xdr:colOff>36911</xdr:colOff>
      <xdr:row>0</xdr:row>
      <xdr:rowOff>57689</xdr:rowOff>
    </xdr:from>
    <xdr:ext cx="9990316" cy="756266"/>
    <xdr:sp macro="" textlink="">
      <xdr:nvSpPr>
        <xdr:cNvPr id="5" name="Rectangle 4"/>
        <xdr:cNvSpPr/>
      </xdr:nvSpPr>
      <xdr:spPr>
        <a:xfrm>
          <a:off x="36911" y="57689"/>
          <a:ext cx="9990316" cy="756266"/>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3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xdr:from>
      <xdr:col>0</xdr:col>
      <xdr:colOff>4829175</xdr:colOff>
      <xdr:row>1</xdr:row>
      <xdr:rowOff>473075</xdr:rowOff>
    </xdr:from>
    <xdr:to>
      <xdr:col>11</xdr:col>
      <xdr:colOff>1133475</xdr:colOff>
      <xdr:row>3</xdr:row>
      <xdr:rowOff>15875</xdr:rowOff>
    </xdr:to>
    <xdr:sp macro="" textlink="">
      <xdr:nvSpPr>
        <xdr:cNvPr id="2" name="TextBox 1"/>
        <xdr:cNvSpPr txBox="1"/>
      </xdr:nvSpPr>
      <xdr:spPr>
        <a:xfrm>
          <a:off x="4829175" y="854075"/>
          <a:ext cx="101981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4500" b="1">
              <a:solidFill>
                <a:schemeClr val="tx1">
                  <a:lumMod val="50000"/>
                  <a:lumOff val="50000"/>
                </a:schemeClr>
              </a:solidFill>
            </a:rPr>
            <a:t>CONFLICTING</a:t>
          </a:r>
          <a:r>
            <a:rPr lang="en-US" sz="4500" b="1" baseline="0">
              <a:solidFill>
                <a:schemeClr val="tx1">
                  <a:lumMod val="50000"/>
                  <a:lumOff val="50000"/>
                </a:schemeClr>
              </a:solidFill>
            </a:rPr>
            <a:t> TRIP CALCULATOR </a:t>
          </a:r>
          <a:r>
            <a:rPr lang="en-US" sz="2800" b="1" baseline="0">
              <a:solidFill>
                <a:schemeClr val="tx1">
                  <a:lumMod val="50000"/>
                  <a:lumOff val="50000"/>
                </a:schemeClr>
              </a:solidFill>
            </a:rPr>
            <a:t>(CONTRACT)</a:t>
          </a:r>
          <a:endParaRPr lang="en-US" sz="4500" b="1">
            <a:solidFill>
              <a:schemeClr val="tx1">
                <a:lumMod val="50000"/>
                <a:lumOff val="50000"/>
              </a:schemeClr>
            </a:solidFill>
          </a:endParaRPr>
        </a:p>
      </xdr:txBody>
    </xdr:sp>
    <xdr:clientData/>
  </xdr:twoCellAnchor>
  <xdr:twoCellAnchor>
    <xdr:from>
      <xdr:col>0</xdr:col>
      <xdr:colOff>3740150</xdr:colOff>
      <xdr:row>2</xdr:row>
      <xdr:rowOff>101600</xdr:rowOff>
    </xdr:from>
    <xdr:to>
      <xdr:col>0</xdr:col>
      <xdr:colOff>4683125</xdr:colOff>
      <xdr:row>23</xdr:row>
      <xdr:rowOff>169864</xdr:rowOff>
    </xdr:to>
    <xdr:sp macro="" textlink="">
      <xdr:nvSpPr>
        <xdr:cNvPr id="7" name="TextBox 6"/>
        <xdr:cNvSpPr txBox="1"/>
      </xdr:nvSpPr>
      <xdr:spPr>
        <a:xfrm rot="16200000">
          <a:off x="-7144" y="4814094"/>
          <a:ext cx="8437564"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500" b="1">
              <a:solidFill>
                <a:schemeClr val="bg1">
                  <a:lumMod val="85000"/>
                </a:schemeClr>
              </a:solidFill>
              <a:latin typeface="Arial Black" panose="020B0A04020102020204" pitchFamily="34" charset="0"/>
            </a:rPr>
            <a:t>TRIP CALCULATOR</a:t>
          </a:r>
        </a:p>
      </xdr:txBody>
    </xdr:sp>
    <xdr:clientData/>
  </xdr:twoCellAnchor>
  <xdr:oneCellAnchor>
    <xdr:from>
      <xdr:col>0</xdr:col>
      <xdr:colOff>1419225</xdr:colOff>
      <xdr:row>26</xdr:row>
      <xdr:rowOff>123826</xdr:rowOff>
    </xdr:from>
    <xdr:ext cx="3057525" cy="628650"/>
    <xdr:sp macro="" textlink="">
      <xdr:nvSpPr>
        <xdr:cNvPr id="8" name="TextBox 7"/>
        <xdr:cNvSpPr txBox="1"/>
      </xdr:nvSpPr>
      <xdr:spPr>
        <a:xfrm>
          <a:off x="1419225" y="12506326"/>
          <a:ext cx="3057525"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1419225</xdr:colOff>
      <xdr:row>27</xdr:row>
      <xdr:rowOff>285750</xdr:rowOff>
    </xdr:from>
    <xdr:ext cx="2890984" cy="264560"/>
    <xdr:sp macro="" textlink="">
      <xdr:nvSpPr>
        <xdr:cNvPr id="11" name="TextBox 10"/>
        <xdr:cNvSpPr txBox="1"/>
      </xdr:nvSpPr>
      <xdr:spPr>
        <a:xfrm>
          <a:off x="1419225" y="13049250"/>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6</xdr:col>
      <xdr:colOff>184150</xdr:colOff>
      <xdr:row>9</xdr:row>
      <xdr:rowOff>317500</xdr:rowOff>
    </xdr:from>
    <xdr:ext cx="3277961" cy="1506963"/>
    <xdr:sp macro="" textlink="">
      <xdr:nvSpPr>
        <xdr:cNvPr id="13" name="TextBox 12"/>
        <xdr:cNvSpPr txBox="1"/>
      </xdr:nvSpPr>
      <xdr:spPr>
        <a:xfrm>
          <a:off x="10979150" y="4778375"/>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rgbClr val="C00000"/>
              </a:solidFill>
            </a:rPr>
            <a:t>*THIS CALCULATOR IS MEANT TO GIVE AN </a:t>
          </a:r>
          <a:r>
            <a:rPr lang="en-US" sz="1400" b="1" u="sng">
              <a:solidFill>
                <a:srgbClr val="C00000"/>
              </a:solidFill>
            </a:rPr>
            <a:t>ESTIMATE</a:t>
          </a:r>
          <a:r>
            <a:rPr lang="en-US" sz="1400">
              <a:solidFill>
                <a:srgbClr val="C00000"/>
              </a:solidFill>
            </a:rPr>
            <a:t> FOR YOUR TRIP. YOU WILL BE BILLED APPROPRIATELY AFTER THE TRIP IS COMPLETED.  PLEASE MAKE SURE TO OVERESTIMATE IN CASE YOUR TRIP RUNS LONGER THAN EXPECTED</a:t>
          </a:r>
          <a:r>
            <a:rPr lang="en-US" sz="1100">
              <a:solidFill>
                <a:srgbClr val="C00000"/>
              </a:solidFill>
            </a:rPr>
            <a:t>.</a:t>
          </a:r>
        </a:p>
      </xdr:txBody>
    </xdr:sp>
    <xdr:clientData/>
  </xdr:oneCellAnchor>
  <xdr:twoCellAnchor editAs="oneCell">
    <xdr:from>
      <xdr:col>0</xdr:col>
      <xdr:colOff>285750</xdr:colOff>
      <xdr:row>1</xdr:row>
      <xdr:rowOff>31750</xdr:rowOff>
    </xdr:from>
    <xdr:to>
      <xdr:col>0</xdr:col>
      <xdr:colOff>4095752</xdr:colOff>
      <xdr:row>8</xdr:row>
      <xdr:rowOff>222253</xdr:rowOff>
    </xdr:to>
    <xdr:pic>
      <xdr:nvPicPr>
        <xdr:cNvPr id="14"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12750"/>
          <a:ext cx="3810002" cy="3810003"/>
        </a:xfrm>
        <a:prstGeom prst="rect">
          <a:avLst/>
        </a:prstGeom>
      </xdr:spPr>
    </xdr:pic>
    <xdr:clientData/>
  </xdr:twoCellAnchor>
  <xdr:twoCellAnchor editAs="oneCell">
    <xdr:from>
      <xdr:col>0</xdr:col>
      <xdr:colOff>158749</xdr:colOff>
      <xdr:row>25</xdr:row>
      <xdr:rowOff>317500</xdr:rowOff>
    </xdr:from>
    <xdr:to>
      <xdr:col>0</xdr:col>
      <xdr:colOff>1397000</xdr:colOff>
      <xdr:row>29</xdr:row>
      <xdr:rowOff>31751</xdr:rowOff>
    </xdr:to>
    <xdr:pic>
      <xdr:nvPicPr>
        <xdr:cNvPr id="15" name="Picture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49" y="12319000"/>
          <a:ext cx="1238251" cy="1238251"/>
        </a:xfrm>
        <a:prstGeom prst="rect">
          <a:avLst/>
        </a:prstGeom>
      </xdr:spPr>
    </xdr:pic>
    <xdr:clientData/>
  </xdr:twoCellAnchor>
  <xdr:twoCellAnchor>
    <xdr:from>
      <xdr:col>7</xdr:col>
      <xdr:colOff>0</xdr:colOff>
      <xdr:row>3</xdr:row>
      <xdr:rowOff>380999</xdr:rowOff>
    </xdr:from>
    <xdr:to>
      <xdr:col>11</xdr:col>
      <xdr:colOff>95250</xdr:colOff>
      <xdr:row>9</xdr:row>
      <xdr:rowOff>222250</xdr:rowOff>
    </xdr:to>
    <xdr:sp macro="" textlink="">
      <xdr:nvSpPr>
        <xdr:cNvPr id="16" name="Rectangle 15"/>
        <xdr:cNvSpPr/>
      </xdr:nvSpPr>
      <xdr:spPr>
        <a:xfrm>
          <a:off x="10985500" y="1968499"/>
          <a:ext cx="3000375" cy="271462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lumMod val="50000"/>
                </a:schemeClr>
              </a:solidFill>
            </a:rPr>
            <a:t>*USE</a:t>
          </a:r>
          <a:r>
            <a:rPr lang="en-US" sz="1200" baseline="0">
              <a:solidFill>
                <a:schemeClr val="bg1">
                  <a:lumMod val="50000"/>
                </a:schemeClr>
              </a:solidFill>
            </a:rPr>
            <a:t> THIS CALCULATOR IF THE TIMES OF YOUR TRIP </a:t>
          </a:r>
          <a:r>
            <a:rPr lang="en-US" sz="1200" u="sng" baseline="0">
              <a:solidFill>
                <a:schemeClr val="bg1">
                  <a:lumMod val="50000"/>
                </a:schemeClr>
              </a:solidFill>
            </a:rPr>
            <a:t>CONFLICT</a:t>
          </a:r>
          <a:r>
            <a:rPr lang="en-US" sz="1200" baseline="0">
              <a:solidFill>
                <a:schemeClr val="bg1">
                  <a:lumMod val="50000"/>
                </a:schemeClr>
              </a:solidFill>
            </a:rPr>
            <a:t> WITH OUR RUSD ROUTES.</a:t>
          </a:r>
        </a:p>
        <a:p>
          <a:pPr algn="l"/>
          <a:endParaRPr lang="en-US" sz="1200" baseline="0">
            <a:solidFill>
              <a:schemeClr val="bg1">
                <a:lumMod val="50000"/>
              </a:schemeClr>
            </a:solidFill>
          </a:endParaRPr>
        </a:p>
        <a:p>
          <a:pPr algn="l"/>
          <a:r>
            <a:rPr lang="en-US" sz="1200" baseline="0">
              <a:solidFill>
                <a:schemeClr val="bg1">
                  <a:lumMod val="50000"/>
                </a:schemeClr>
              </a:solidFill>
            </a:rPr>
            <a:t>Any trip that is outside of the 8:30AM to 1:30PM time frame is considerred conflicting and is subject to being contracted out.  There are select dates that the conflicting time is different.</a:t>
          </a:r>
        </a:p>
        <a:p>
          <a:pPr algn="l"/>
          <a:endParaRPr lang="en-US" sz="1200" baseline="0">
            <a:solidFill>
              <a:schemeClr val="bg1">
                <a:lumMod val="50000"/>
              </a:schemeClr>
            </a:solidFill>
          </a:endParaRPr>
        </a:p>
        <a:p>
          <a:pPr algn="l"/>
          <a:r>
            <a:rPr lang="en-US" sz="1200" baseline="0">
              <a:solidFill>
                <a:schemeClr val="bg1">
                  <a:lumMod val="50000"/>
                </a:schemeClr>
              </a:solidFill>
            </a:rPr>
            <a:t>NOTE: USE THE TRIP CALENDAR FOR THE CURRENT SCHOOL YEAR TO DETERMINE THE NON-CONFLICTING TIMES FOR THE DATE OF YOUR TRIP.</a:t>
          </a:r>
          <a:endParaRPr lang="en-US" sz="12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400050</xdr:colOff>
      <xdr:row>0</xdr:row>
      <xdr:rowOff>171450</xdr:rowOff>
    </xdr:from>
    <xdr:to>
      <xdr:col>13</xdr:col>
      <xdr:colOff>57150</xdr:colOff>
      <xdr:row>5</xdr:row>
      <xdr:rowOff>76200</xdr:rowOff>
    </xdr:to>
    <xdr:pic>
      <xdr:nvPicPr>
        <xdr:cNvPr id="4108"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9696450" y="171450"/>
          <a:ext cx="1800225" cy="1809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342900</xdr:colOff>
      <xdr:row>7</xdr:row>
      <xdr:rowOff>133350</xdr:rowOff>
    </xdr:from>
    <xdr:to>
      <xdr:col>18</xdr:col>
      <xdr:colOff>342900</xdr:colOff>
      <xdr:row>12</xdr:row>
      <xdr:rowOff>38100</xdr:rowOff>
    </xdr:to>
    <xdr:pic>
      <xdr:nvPicPr>
        <xdr:cNvPr id="1063"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13839825" y="2800350"/>
          <a:ext cx="1809750" cy="1809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21</xdr:col>
      <xdr:colOff>367393</xdr:colOff>
      <xdr:row>0</xdr:row>
      <xdr:rowOff>790575</xdr:rowOff>
    </xdr:to>
    <xdr:sp macro="" textlink="">
      <xdr:nvSpPr>
        <xdr:cNvPr id="2" name="TextBox 1"/>
        <xdr:cNvSpPr txBox="1"/>
      </xdr:nvSpPr>
      <xdr:spPr>
        <a:xfrm>
          <a:off x="4972048" y="180975"/>
          <a:ext cx="9029702"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tx1">
                  <a:lumMod val="65000"/>
                  <a:lumOff val="35000"/>
                </a:schemeClr>
              </a:solidFill>
              <a:latin typeface="+mn-lt"/>
            </a:rPr>
            <a:t>RUSD TRIP</a:t>
          </a:r>
          <a:r>
            <a:rPr lang="en-US" sz="4400" b="1" baseline="0">
              <a:solidFill>
                <a:schemeClr val="tx1">
                  <a:lumMod val="65000"/>
                  <a:lumOff val="35000"/>
                </a:schemeClr>
              </a:solidFill>
              <a:latin typeface="+mn-lt"/>
            </a:rPr>
            <a:t> CALCULATOR </a:t>
          </a:r>
          <a:r>
            <a:rPr lang="en-US" sz="2800" b="1" baseline="0">
              <a:solidFill>
                <a:schemeClr val="tx1">
                  <a:lumMod val="65000"/>
                  <a:lumOff val="35000"/>
                </a:schemeClr>
              </a:solidFill>
              <a:latin typeface="+mn-lt"/>
            </a:rPr>
            <a:t>(NON-CONFLICTING)</a:t>
          </a:r>
          <a:endParaRPr lang="en-US" sz="4400" b="1">
            <a:solidFill>
              <a:schemeClr val="tx1">
                <a:lumMod val="65000"/>
                <a:lumOff val="35000"/>
              </a:schemeClr>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5" name="TextBox 4"/>
        <xdr:cNvSpPr txBox="1"/>
      </xdr:nvSpPr>
      <xdr:spPr>
        <a:xfrm rot="16200000">
          <a:off x="239147" y="4646493"/>
          <a:ext cx="8733748"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6" name="TextBox 5"/>
        <xdr:cNvSpPr txBox="1"/>
      </xdr:nvSpPr>
      <xdr:spPr>
        <a:xfrm>
          <a:off x="1285873" y="9825038"/>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7" name="TextBox 6"/>
        <xdr:cNvSpPr txBox="1"/>
      </xdr:nvSpPr>
      <xdr:spPr>
        <a:xfrm>
          <a:off x="1278728" y="10346531"/>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9" name="TextBox 8"/>
        <xdr:cNvSpPr txBox="1"/>
      </xdr:nvSpPr>
      <xdr:spPr>
        <a:xfrm>
          <a:off x="11172826" y="2514963"/>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10" name="TextBox 9"/>
        <xdr:cNvSpPr txBox="1"/>
      </xdr:nvSpPr>
      <xdr:spPr>
        <a:xfrm>
          <a:off x="11212286" y="409404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620251"/>
          <a:ext cx="1035844" cy="1035844"/>
        </a:xfrm>
        <a:prstGeom prst="rect">
          <a:avLst/>
        </a:prstGeom>
      </xdr:spPr>
    </xdr:pic>
    <xdr:clientData/>
  </xdr:twoCellAnchor>
  <xdr:twoCellAnchor editAs="oneCell">
    <xdr:from>
      <xdr:col>8</xdr:col>
      <xdr:colOff>71439</xdr:colOff>
      <xdr:row>26</xdr:row>
      <xdr:rowOff>496074</xdr:rowOff>
    </xdr:from>
    <xdr:to>
      <xdr:col>26</xdr:col>
      <xdr:colOff>559595</xdr:colOff>
      <xdr:row>46</xdr:row>
      <xdr:rowOff>43095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52" y="7997012"/>
          <a:ext cx="5345906" cy="4130927"/>
        </a:xfrm>
        <a:prstGeom prst="rect">
          <a:avLst/>
        </a:prstGeom>
      </xdr:spPr>
    </xdr:pic>
    <xdr:clientData/>
  </xdr:twoCellAnchor>
  <xdr:twoCellAnchor editAs="oneCell">
    <xdr:from>
      <xdr:col>0</xdr:col>
      <xdr:colOff>333375</xdr:colOff>
      <xdr:row>0</xdr:row>
      <xdr:rowOff>261934</xdr:rowOff>
    </xdr:from>
    <xdr:to>
      <xdr:col>0</xdr:col>
      <xdr:colOff>4143377</xdr:colOff>
      <xdr:row>11</xdr:row>
      <xdr:rowOff>928</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810002" cy="3810003"/>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3" name="Rectangle 12"/>
        <xdr:cNvSpPr/>
      </xdr:nvSpPr>
      <xdr:spPr>
        <a:xfrm>
          <a:off x="11227595" y="940594"/>
          <a:ext cx="3000375" cy="134540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26</xdr:col>
      <xdr:colOff>586154</xdr:colOff>
      <xdr:row>0</xdr:row>
      <xdr:rowOff>790575</xdr:rowOff>
    </xdr:to>
    <xdr:sp macro="" textlink="">
      <xdr:nvSpPr>
        <xdr:cNvPr id="2" name="TextBox 1"/>
        <xdr:cNvSpPr txBox="1"/>
      </xdr:nvSpPr>
      <xdr:spPr>
        <a:xfrm>
          <a:off x="4972048" y="180975"/>
          <a:ext cx="12331702" cy="6096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bg1"/>
              </a:solidFill>
              <a:latin typeface="+mn-lt"/>
            </a:rPr>
            <a:t>RUSD TRIP</a:t>
          </a:r>
          <a:r>
            <a:rPr lang="en-US" sz="4400" b="1" baseline="0">
              <a:solidFill>
                <a:schemeClr val="bg1"/>
              </a:solidFill>
              <a:latin typeface="+mn-lt"/>
            </a:rPr>
            <a:t> CALCULATOR </a:t>
          </a:r>
          <a:r>
            <a:rPr lang="en-US" sz="2800" b="1" baseline="0">
              <a:solidFill>
                <a:schemeClr val="bg1"/>
              </a:solidFill>
              <a:latin typeface="+mn-lt"/>
            </a:rPr>
            <a:t>(NON-CONFLICTING- </a:t>
          </a:r>
          <a:r>
            <a:rPr lang="en-US" sz="3200" b="1" baseline="0">
              <a:solidFill>
                <a:schemeClr val="bg1"/>
              </a:solidFill>
              <a:latin typeface="+mn-lt"/>
            </a:rPr>
            <a:t>OUTSIDE BILLING</a:t>
          </a:r>
          <a:r>
            <a:rPr lang="en-US" sz="2800" b="1" baseline="0">
              <a:solidFill>
                <a:schemeClr val="bg1"/>
              </a:solidFill>
              <a:latin typeface="+mn-lt"/>
            </a:rPr>
            <a:t>)</a:t>
          </a:r>
          <a:endParaRPr lang="en-US" sz="4400" b="1">
            <a:solidFill>
              <a:schemeClr val="bg1"/>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3" name="TextBox 2"/>
        <xdr:cNvSpPr txBox="1"/>
      </xdr:nvSpPr>
      <xdr:spPr>
        <a:xfrm rot="16200000">
          <a:off x="273845" y="4611795"/>
          <a:ext cx="8664352"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4" name="TextBox 3"/>
        <xdr:cNvSpPr txBox="1"/>
      </xdr:nvSpPr>
      <xdr:spPr>
        <a:xfrm>
          <a:off x="1285873" y="9782175"/>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5" name="TextBox 4"/>
        <xdr:cNvSpPr txBox="1"/>
      </xdr:nvSpPr>
      <xdr:spPr>
        <a:xfrm>
          <a:off x="1278728" y="10296525"/>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6" name="TextBox 5"/>
        <xdr:cNvSpPr txBox="1"/>
      </xdr:nvSpPr>
      <xdr:spPr>
        <a:xfrm>
          <a:off x="11163301" y="251258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7" name="TextBox 6"/>
        <xdr:cNvSpPr txBox="1"/>
      </xdr:nvSpPr>
      <xdr:spPr>
        <a:xfrm>
          <a:off x="11202761" y="4079754"/>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47626</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577388"/>
          <a:ext cx="1035844" cy="1023938"/>
        </a:xfrm>
        <a:prstGeom prst="rect">
          <a:avLst/>
        </a:prstGeom>
      </xdr:spPr>
    </xdr:pic>
    <xdr:clientData/>
  </xdr:twoCellAnchor>
  <xdr:twoCellAnchor editAs="oneCell">
    <xdr:from>
      <xdr:col>8</xdr:col>
      <xdr:colOff>71439</xdr:colOff>
      <xdr:row>26</xdr:row>
      <xdr:rowOff>496074</xdr:rowOff>
    </xdr:from>
    <xdr:to>
      <xdr:col>26</xdr:col>
      <xdr:colOff>559595</xdr:colOff>
      <xdr:row>48</xdr:row>
      <xdr:rowOff>109770</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91964" y="7963674"/>
          <a:ext cx="5364956" cy="4109496"/>
        </a:xfrm>
        <a:prstGeom prst="rect">
          <a:avLst/>
        </a:prstGeom>
      </xdr:spPr>
    </xdr:pic>
    <xdr:clientData/>
  </xdr:twoCellAnchor>
  <xdr:twoCellAnchor editAs="oneCell">
    <xdr:from>
      <xdr:col>0</xdr:col>
      <xdr:colOff>333375</xdr:colOff>
      <xdr:row>0</xdr:row>
      <xdr:rowOff>261934</xdr:rowOff>
    </xdr:from>
    <xdr:to>
      <xdr:col>0</xdr:col>
      <xdr:colOff>3455865</xdr:colOff>
      <xdr:row>9</xdr:row>
      <xdr:rowOff>268654</xdr:rowOff>
    </xdr:to>
    <xdr:pic>
      <xdr:nvPicPr>
        <xdr:cNvPr id="10" name="Pictur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122490" cy="3157297"/>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1" name="Rectangle 10"/>
        <xdr:cNvSpPr/>
      </xdr:nvSpPr>
      <xdr:spPr>
        <a:xfrm>
          <a:off x="11218070" y="942975"/>
          <a:ext cx="3002756" cy="134064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9"/>
  <sheetViews>
    <sheetView topLeftCell="A22" zoomScale="86" zoomScaleNormal="86" workbookViewId="0">
      <selection activeCell="C19" sqref="C19"/>
    </sheetView>
  </sheetViews>
  <sheetFormatPr defaultRowHeight="15" x14ac:dyDescent="0.25"/>
  <cols>
    <col min="1" max="4" width="9.140625" style="43"/>
    <col min="5" max="5" width="6.42578125" style="43" customWidth="1"/>
    <col min="6" max="6" width="48.7109375" style="43" customWidth="1"/>
    <col min="7" max="16384" width="9.140625" style="43"/>
  </cols>
  <sheetData>
    <row r="2" spans="2:23" ht="30" customHeight="1" x14ac:dyDescent="0.5">
      <c r="B2" s="232" t="s">
        <v>164</v>
      </c>
    </row>
    <row r="3" spans="2:23" ht="27.75" customHeight="1" x14ac:dyDescent="0.25"/>
    <row r="5" spans="2:23" ht="65.25" customHeight="1" x14ac:dyDescent="0.25">
      <c r="B5" s="240" t="s">
        <v>161</v>
      </c>
      <c r="C5" s="237"/>
      <c r="D5" s="237"/>
      <c r="E5" s="239"/>
      <c r="F5" s="233" t="s">
        <v>159</v>
      </c>
      <c r="H5" s="251" t="s">
        <v>165</v>
      </c>
      <c r="I5" s="251"/>
      <c r="J5" s="251"/>
      <c r="K5" s="251"/>
      <c r="L5" s="251"/>
      <c r="M5" s="251"/>
      <c r="N5" s="251"/>
      <c r="O5" s="251"/>
      <c r="P5" s="251"/>
      <c r="Q5" s="251"/>
      <c r="R5" s="251"/>
      <c r="S5" s="251"/>
      <c r="T5" s="251"/>
      <c r="U5" s="251"/>
      <c r="V5" s="251"/>
      <c r="W5" s="251"/>
    </row>
    <row r="7" spans="2:23" ht="62.25" customHeight="1" x14ac:dyDescent="0.25">
      <c r="B7" s="240" t="s">
        <v>161</v>
      </c>
      <c r="C7" s="234"/>
      <c r="D7" s="234"/>
      <c r="F7" s="235" t="s">
        <v>160</v>
      </c>
      <c r="H7" s="251" t="s">
        <v>167</v>
      </c>
      <c r="I7" s="251"/>
      <c r="J7" s="251"/>
      <c r="K7" s="251"/>
      <c r="L7" s="251"/>
      <c r="M7" s="251"/>
      <c r="N7" s="251"/>
      <c r="O7" s="251"/>
      <c r="P7" s="251"/>
      <c r="Q7" s="251"/>
      <c r="R7" s="251"/>
      <c r="S7" s="251"/>
      <c r="T7" s="251"/>
      <c r="U7" s="251"/>
      <c r="V7" s="251"/>
      <c r="W7" s="251"/>
    </row>
    <row r="9" spans="2:23" ht="73.5" customHeight="1" x14ac:dyDescent="0.25">
      <c r="B9" s="241" t="s">
        <v>162</v>
      </c>
      <c r="C9" s="238"/>
      <c r="D9" s="238"/>
      <c r="F9" s="236" t="s">
        <v>163</v>
      </c>
      <c r="H9" s="251" t="s">
        <v>166</v>
      </c>
      <c r="I9" s="251"/>
      <c r="J9" s="251"/>
      <c r="K9" s="251"/>
      <c r="L9" s="251"/>
      <c r="M9" s="251"/>
      <c r="N9" s="251"/>
      <c r="O9" s="251"/>
      <c r="P9" s="251"/>
      <c r="Q9" s="251"/>
      <c r="R9" s="251"/>
      <c r="S9" s="251"/>
      <c r="T9" s="251"/>
      <c r="U9" s="251"/>
      <c r="V9" s="251"/>
      <c r="W9" s="251"/>
    </row>
  </sheetData>
  <sheetProtection algorithmName="SHA-512" hashValue="HpnD/LYfYcko5DTACqLWJqwxw4d1AOx0bUYAusidHGRebyLkT3VzcXOpwzbkwyoRyvTuLrAsOTYL+vDyUxSsUw==" saltValue="Z1yqcCRPvCOVMbiGNCV8cA==" spinCount="100000" sheet="1" objects="1" scenarios="1"/>
  <mergeCells count="3">
    <mergeCell ref="H5:W5"/>
    <mergeCell ref="H7:W7"/>
    <mergeCell ref="H9:W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U158"/>
  <sheetViews>
    <sheetView tabSelected="1" zoomScale="70" zoomScaleNormal="70" workbookViewId="0">
      <selection activeCell="C19" sqref="C19"/>
    </sheetView>
  </sheetViews>
  <sheetFormatPr defaultRowHeight="15" x14ac:dyDescent="0.25"/>
  <cols>
    <col min="1" max="1" width="9.140625" style="161"/>
    <col min="2" max="2" width="25" style="161" customWidth="1"/>
    <col min="3" max="3" width="27.28515625" style="203" customWidth="1"/>
    <col min="4" max="4" width="67.7109375" style="161" customWidth="1"/>
    <col min="5" max="16384" width="9.140625" style="161"/>
  </cols>
  <sheetData>
    <row r="1" spans="1:47" ht="48.75" customHeight="1" x14ac:dyDescent="0.55000000000000004">
      <c r="A1" s="266" t="s">
        <v>121</v>
      </c>
      <c r="B1" s="267"/>
      <c r="C1" s="267"/>
      <c r="D1" s="268"/>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1:47" ht="79.5" customHeight="1" x14ac:dyDescent="0.25">
      <c r="A2" s="255" t="s">
        <v>143</v>
      </c>
      <c r="B2" s="269"/>
      <c r="C2" s="269"/>
      <c r="D2" s="270"/>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1:47" ht="36.75" customHeight="1" x14ac:dyDescent="0.35">
      <c r="A3" s="271" t="s">
        <v>123</v>
      </c>
      <c r="B3" s="274"/>
      <c r="C3" s="274"/>
      <c r="D3" s="275"/>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row>
    <row r="4" spans="1:47" ht="21.75" customHeight="1" x14ac:dyDescent="0.25">
      <c r="A4" s="276" t="s">
        <v>86</v>
      </c>
      <c r="B4" s="277"/>
      <c r="C4" s="277"/>
      <c r="D4" s="278"/>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row>
    <row r="5" spans="1:47" ht="20.25" customHeight="1" x14ac:dyDescent="0.25">
      <c r="A5" s="276" t="s">
        <v>87</v>
      </c>
      <c r="B5" s="277"/>
      <c r="C5" s="277"/>
      <c r="D5" s="278"/>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row>
    <row r="6" spans="1:47" ht="21.75" customHeight="1" x14ac:dyDescent="0.25">
      <c r="A6" s="276" t="s">
        <v>124</v>
      </c>
      <c r="B6" s="277"/>
      <c r="C6" s="277"/>
      <c r="D6" s="278"/>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row>
    <row r="7" spans="1:47" ht="21.75" customHeight="1" x14ac:dyDescent="0.25">
      <c r="A7" s="276" t="s">
        <v>134</v>
      </c>
      <c r="B7" s="277"/>
      <c r="C7" s="277"/>
      <c r="D7" s="278"/>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row>
    <row r="8" spans="1:47" ht="21.75" customHeight="1" x14ac:dyDescent="0.25">
      <c r="A8" s="276" t="s">
        <v>125</v>
      </c>
      <c r="B8" s="277"/>
      <c r="C8" s="277"/>
      <c r="D8" s="278"/>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row>
    <row r="9" spans="1:47" ht="20.25" customHeight="1" x14ac:dyDescent="0.25">
      <c r="A9" s="279" t="s">
        <v>126</v>
      </c>
      <c r="B9" s="280"/>
      <c r="C9" s="280"/>
      <c r="D9" s="281"/>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row>
    <row r="10" spans="1:47" ht="33" customHeight="1" x14ac:dyDescent="0.35">
      <c r="A10" s="271" t="s">
        <v>122</v>
      </c>
      <c r="B10" s="272"/>
      <c r="C10" s="272"/>
      <c r="D10" s="273"/>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7" ht="18.75" x14ac:dyDescent="0.25">
      <c r="A11" s="261" t="s">
        <v>36</v>
      </c>
      <c r="B11" s="262"/>
      <c r="C11" s="263"/>
      <c r="D11" s="26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7" ht="45" x14ac:dyDescent="0.25">
      <c r="A12" s="186" t="s">
        <v>56</v>
      </c>
      <c r="B12" s="187" t="s">
        <v>33</v>
      </c>
      <c r="C12" s="188" t="s">
        <v>32</v>
      </c>
      <c r="D12" s="189" t="s">
        <v>84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row>
    <row r="13" spans="1:47" ht="39.75" customHeight="1" x14ac:dyDescent="0.25">
      <c r="A13" s="186" t="s">
        <v>57</v>
      </c>
      <c r="B13" s="187" t="s">
        <v>9</v>
      </c>
      <c r="C13" s="188" t="s">
        <v>5</v>
      </c>
      <c r="D13" s="189" t="s">
        <v>142</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row>
    <row r="14" spans="1:47" ht="45" x14ac:dyDescent="0.25">
      <c r="A14" s="186" t="s">
        <v>72</v>
      </c>
      <c r="B14" s="187" t="s">
        <v>9</v>
      </c>
      <c r="C14" s="188" t="s">
        <v>7</v>
      </c>
      <c r="D14" s="189" t="s">
        <v>73</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row>
    <row r="15" spans="1:47" ht="48.75" customHeight="1" x14ac:dyDescent="0.25">
      <c r="A15" s="186" t="s">
        <v>58</v>
      </c>
      <c r="B15" s="187" t="s">
        <v>9</v>
      </c>
      <c r="C15" s="190" t="s">
        <v>38</v>
      </c>
      <c r="D15" s="189" t="s">
        <v>118</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row>
    <row r="16" spans="1:47" ht="37.5" customHeight="1" x14ac:dyDescent="0.25">
      <c r="A16" s="186" t="s">
        <v>59</v>
      </c>
      <c r="B16" s="187" t="s">
        <v>9</v>
      </c>
      <c r="C16" s="188" t="s">
        <v>18</v>
      </c>
      <c r="D16" s="189" t="s">
        <v>141</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1:46" ht="34.5" customHeight="1" x14ac:dyDescent="0.25">
      <c r="A17" s="186" t="s">
        <v>60</v>
      </c>
      <c r="B17" s="187" t="s">
        <v>10</v>
      </c>
      <c r="C17" s="188" t="s">
        <v>8</v>
      </c>
      <c r="D17" s="189" t="s">
        <v>140</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row>
    <row r="18" spans="1:46" ht="64.5" customHeight="1" x14ac:dyDescent="0.25">
      <c r="A18" s="186" t="s">
        <v>61</v>
      </c>
      <c r="B18" s="187" t="s">
        <v>10</v>
      </c>
      <c r="C18" s="190" t="s">
        <v>21</v>
      </c>
      <c r="D18" s="189" t="s">
        <v>74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row>
    <row r="19" spans="1:46" ht="30" x14ac:dyDescent="0.25">
      <c r="A19" s="186" t="s">
        <v>62</v>
      </c>
      <c r="B19" s="187" t="s">
        <v>10</v>
      </c>
      <c r="C19" s="188" t="s">
        <v>11</v>
      </c>
      <c r="D19" s="189" t="s">
        <v>75</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0" spans="1:46" x14ac:dyDescent="0.25">
      <c r="A20" s="191"/>
      <c r="B20" s="191"/>
      <c r="C20" s="192"/>
      <c r="D20" s="193"/>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30" x14ac:dyDescent="0.25">
      <c r="A21" s="186" t="s">
        <v>63</v>
      </c>
      <c r="B21" s="255" t="s">
        <v>12</v>
      </c>
      <c r="C21" s="256"/>
      <c r="D21" s="189" t="s">
        <v>76</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row>
    <row r="22" spans="1:46" x14ac:dyDescent="0.25">
      <c r="A22" s="194"/>
      <c r="B22" s="195"/>
      <c r="C22" s="196" t="s">
        <v>79</v>
      </c>
      <c r="D22" s="189" t="s">
        <v>81</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row>
    <row r="23" spans="1:46" x14ac:dyDescent="0.25">
      <c r="A23" s="194"/>
      <c r="B23" s="195"/>
      <c r="C23" s="197" t="s">
        <v>78</v>
      </c>
      <c r="D23" s="189" t="s">
        <v>82</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row>
    <row r="24" spans="1:46" x14ac:dyDescent="0.25">
      <c r="A24" s="194"/>
      <c r="B24" s="195"/>
      <c r="C24" s="196" t="s">
        <v>77</v>
      </c>
      <c r="D24" s="189"/>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row>
    <row r="25" spans="1:46" x14ac:dyDescent="0.25">
      <c r="A25" s="194"/>
      <c r="B25" s="195"/>
      <c r="C25" s="198" t="s">
        <v>80</v>
      </c>
      <c r="D25" s="189" t="s">
        <v>82</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row>
    <row r="26" spans="1:46" x14ac:dyDescent="0.25">
      <c r="A26" s="199"/>
      <c r="B26" s="199"/>
      <c r="C26" s="192"/>
      <c r="D26" s="19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row>
    <row r="27" spans="1:46" ht="18.75" x14ac:dyDescent="0.25">
      <c r="A27" s="261" t="s">
        <v>88</v>
      </c>
      <c r="B27" s="262"/>
      <c r="C27" s="263"/>
      <c r="D27" s="26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row>
    <row r="28" spans="1:46" x14ac:dyDescent="0.25">
      <c r="A28" s="186" t="s">
        <v>64</v>
      </c>
      <c r="B28" s="257" t="s">
        <v>13</v>
      </c>
      <c r="C28" s="256"/>
      <c r="D28" s="189" t="s">
        <v>139</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row>
    <row r="29" spans="1:46" x14ac:dyDescent="0.25">
      <c r="A29" s="191"/>
      <c r="B29" s="191"/>
      <c r="C29" s="192"/>
      <c r="D29" s="19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row>
    <row r="30" spans="1:46" x14ac:dyDescent="0.25">
      <c r="A30" s="200" t="s">
        <v>65</v>
      </c>
      <c r="B30" s="258" t="s">
        <v>14</v>
      </c>
      <c r="C30" s="259"/>
      <c r="D30" s="201" t="s">
        <v>138</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row>
    <row r="31" spans="1:46" x14ac:dyDescent="0.25">
      <c r="A31" s="191"/>
      <c r="B31" s="191"/>
      <c r="C31" s="192"/>
      <c r="D31" s="19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row>
    <row r="32" spans="1:46" ht="21" customHeight="1" x14ac:dyDescent="0.25">
      <c r="A32" s="186" t="s">
        <v>66</v>
      </c>
      <c r="B32" s="257" t="s">
        <v>135</v>
      </c>
      <c r="C32" s="256"/>
      <c r="D32" s="189" t="s">
        <v>137</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row>
    <row r="33" spans="1:46" x14ac:dyDescent="0.25">
      <c r="A33" s="191"/>
      <c r="B33" s="191"/>
      <c r="C33" s="192"/>
      <c r="D33" s="19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row>
    <row r="34" spans="1:46" ht="18.75" customHeight="1" x14ac:dyDescent="0.25">
      <c r="A34" s="200" t="s">
        <v>67</v>
      </c>
      <c r="B34" s="260" t="s">
        <v>128</v>
      </c>
      <c r="C34" s="259"/>
      <c r="D34" s="201" t="s">
        <v>136</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row>
    <row r="35" spans="1:46" x14ac:dyDescent="0.25">
      <c r="A35" s="191"/>
      <c r="B35" s="191"/>
      <c r="C35" s="192"/>
      <c r="D35" s="19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row>
    <row r="36" spans="1:46" x14ac:dyDescent="0.25">
      <c r="A36" s="186" t="s">
        <v>68</v>
      </c>
      <c r="B36" s="257" t="s">
        <v>144</v>
      </c>
      <c r="C36" s="256"/>
      <c r="D36" s="189" t="s">
        <v>83</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row>
    <row r="37" spans="1:46" x14ac:dyDescent="0.25">
      <c r="A37" s="191"/>
      <c r="B37" s="191"/>
      <c r="C37" s="192"/>
      <c r="D37" s="19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row>
    <row r="38" spans="1:46" x14ac:dyDescent="0.25">
      <c r="A38" s="186" t="s">
        <v>69</v>
      </c>
      <c r="B38" s="265" t="s">
        <v>129</v>
      </c>
      <c r="C38" s="256"/>
      <c r="D38" s="189" t="s">
        <v>85</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6" x14ac:dyDescent="0.25">
      <c r="A39" s="191"/>
      <c r="B39" s="191"/>
      <c r="C39" s="192"/>
      <c r="D39" s="19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6" ht="18.75" x14ac:dyDescent="0.25">
      <c r="A40" s="261" t="s">
        <v>89</v>
      </c>
      <c r="B40" s="262"/>
      <c r="C40" s="263"/>
      <c r="D40" s="26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row>
    <row r="41" spans="1:46" x14ac:dyDescent="0.25">
      <c r="A41" s="186" t="s">
        <v>70</v>
      </c>
      <c r="B41" s="252" t="s">
        <v>30</v>
      </c>
      <c r="C41" s="253"/>
      <c r="D41" s="189" t="s">
        <v>90</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row>
    <row r="42" spans="1:46" ht="30" x14ac:dyDescent="0.25">
      <c r="A42" s="186" t="s">
        <v>71</v>
      </c>
      <c r="B42" s="254" t="s">
        <v>31</v>
      </c>
      <c r="C42" s="253"/>
      <c r="D42" s="189" t="s">
        <v>91</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row>
    <row r="43" spans="1:46" x14ac:dyDescent="0.25">
      <c r="A43" s="154"/>
      <c r="B43" s="154"/>
      <c r="C43" s="202"/>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row>
    <row r="44" spans="1:46" x14ac:dyDescent="0.25">
      <c r="A44" s="154"/>
      <c r="B44" s="154"/>
      <c r="C44" s="202"/>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row>
    <row r="45" spans="1:46" x14ac:dyDescent="0.25">
      <c r="A45" s="154"/>
      <c r="B45" s="154"/>
      <c r="C45" s="202"/>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row>
    <row r="46" spans="1:46" x14ac:dyDescent="0.25">
      <c r="A46" s="154"/>
      <c r="B46" s="154"/>
      <c r="C46" s="202"/>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6" x14ac:dyDescent="0.25">
      <c r="A47" s="154"/>
      <c r="B47" s="154"/>
      <c r="C47" s="202"/>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6" x14ac:dyDescent="0.25">
      <c r="A48" s="154"/>
      <c r="B48" s="154"/>
      <c r="C48" s="202"/>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row>
    <row r="49" spans="1:45" x14ac:dyDescent="0.25">
      <c r="A49" s="154"/>
      <c r="B49" s="154"/>
      <c r="C49" s="202"/>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row>
    <row r="50" spans="1:45" x14ac:dyDescent="0.25">
      <c r="A50" s="154"/>
      <c r="B50" s="154"/>
      <c r="C50" s="202"/>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row>
    <row r="51" spans="1:45" x14ac:dyDescent="0.25">
      <c r="A51" s="154"/>
      <c r="B51" s="154"/>
      <c r="C51" s="202"/>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row>
    <row r="52" spans="1:45" x14ac:dyDescent="0.25">
      <c r="A52" s="154"/>
      <c r="B52" s="154"/>
      <c r="C52" s="202"/>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1:45" x14ac:dyDescent="0.25">
      <c r="A53" s="154"/>
      <c r="B53" s="154"/>
      <c r="C53" s="202"/>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row>
    <row r="54" spans="1:45" x14ac:dyDescent="0.25">
      <c r="A54" s="154"/>
      <c r="B54" s="154"/>
      <c r="C54" s="202"/>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5" x14ac:dyDescent="0.25">
      <c r="A55" s="154"/>
      <c r="B55" s="154"/>
      <c r="C55" s="202"/>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row>
    <row r="56" spans="1:45" x14ac:dyDescent="0.25">
      <c r="A56" s="154"/>
      <c r="B56" s="154"/>
      <c r="C56" s="202"/>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row>
    <row r="57" spans="1:45" x14ac:dyDescent="0.25">
      <c r="A57" s="154"/>
      <c r="B57" s="154"/>
      <c r="C57" s="202"/>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row>
    <row r="58" spans="1:45" x14ac:dyDescent="0.25">
      <c r="A58" s="154"/>
      <c r="B58" s="154"/>
      <c r="C58" s="202"/>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row>
    <row r="59" spans="1:45" x14ac:dyDescent="0.25">
      <c r="A59" s="154"/>
      <c r="B59" s="154"/>
      <c r="C59" s="202"/>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row>
    <row r="60" spans="1:45" x14ac:dyDescent="0.25">
      <c r="A60" s="154"/>
      <c r="B60" s="154"/>
      <c r="C60" s="202"/>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row>
    <row r="61" spans="1:45" x14ac:dyDescent="0.25">
      <c r="A61" s="154"/>
      <c r="B61" s="154"/>
      <c r="C61" s="202"/>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row>
    <row r="62" spans="1:45" x14ac:dyDescent="0.25">
      <c r="A62" s="154"/>
      <c r="B62" s="154"/>
      <c r="C62" s="202"/>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row>
    <row r="63" spans="1:45" x14ac:dyDescent="0.25">
      <c r="A63" s="154"/>
      <c r="B63" s="154"/>
      <c r="C63" s="202"/>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row>
    <row r="64" spans="1:45" x14ac:dyDescent="0.25">
      <c r="A64" s="154"/>
      <c r="B64" s="154"/>
      <c r="C64" s="202"/>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row>
    <row r="65" spans="1:45" x14ac:dyDescent="0.25">
      <c r="A65" s="154"/>
      <c r="B65" s="154"/>
      <c r="C65" s="202"/>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row>
    <row r="66" spans="1:45" x14ac:dyDescent="0.25">
      <c r="A66" s="154"/>
      <c r="B66" s="154"/>
      <c r="C66" s="202"/>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row>
    <row r="67" spans="1:45" x14ac:dyDescent="0.25">
      <c r="A67" s="154"/>
      <c r="B67" s="154"/>
      <c r="C67" s="202"/>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row>
    <row r="68" spans="1:45" x14ac:dyDescent="0.25">
      <c r="A68" s="154"/>
      <c r="B68" s="154"/>
      <c r="C68" s="202"/>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row>
    <row r="69" spans="1:45" x14ac:dyDescent="0.25">
      <c r="A69" s="154"/>
      <c r="B69" s="154"/>
      <c r="C69" s="202"/>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row>
    <row r="70" spans="1:45" x14ac:dyDescent="0.25">
      <c r="A70" s="154"/>
      <c r="B70" s="154"/>
      <c r="C70" s="202"/>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row>
    <row r="71" spans="1:45" x14ac:dyDescent="0.25">
      <c r="A71" s="154"/>
      <c r="B71" s="154"/>
      <c r="C71" s="202"/>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row>
    <row r="72" spans="1:45" x14ac:dyDescent="0.25">
      <c r="A72" s="154"/>
      <c r="B72" s="154"/>
      <c r="C72" s="202"/>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row>
    <row r="73" spans="1:45" x14ac:dyDescent="0.25">
      <c r="A73" s="154"/>
      <c r="B73" s="154"/>
      <c r="C73" s="202"/>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row>
    <row r="74" spans="1:45" x14ac:dyDescent="0.25">
      <c r="A74" s="154"/>
      <c r="B74" s="154"/>
      <c r="C74" s="202"/>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row>
    <row r="75" spans="1:45" x14ac:dyDescent="0.25">
      <c r="A75" s="154"/>
      <c r="B75" s="154"/>
      <c r="C75" s="202"/>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row>
    <row r="76" spans="1:45" x14ac:dyDescent="0.25">
      <c r="A76" s="154"/>
      <c r="B76" s="154"/>
      <c r="C76" s="202"/>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row>
    <row r="77" spans="1:45" x14ac:dyDescent="0.25">
      <c r="A77" s="154"/>
      <c r="B77" s="154"/>
      <c r="C77" s="202"/>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row>
    <row r="78" spans="1:45" x14ac:dyDescent="0.25">
      <c r="A78" s="154"/>
      <c r="B78" s="154"/>
      <c r="C78" s="202"/>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row>
    <row r="79" spans="1:45" x14ac:dyDescent="0.25">
      <c r="A79" s="154"/>
      <c r="B79" s="154"/>
      <c r="C79" s="202"/>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row>
    <row r="80" spans="1:45" x14ac:dyDescent="0.25">
      <c r="A80" s="154"/>
      <c r="B80" s="154"/>
      <c r="C80" s="202"/>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row>
    <row r="81" spans="1:45" x14ac:dyDescent="0.25">
      <c r="A81" s="154"/>
      <c r="B81" s="154"/>
      <c r="C81" s="202"/>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row>
    <row r="82" spans="1:45" x14ac:dyDescent="0.25">
      <c r="A82" s="154"/>
      <c r="B82" s="154"/>
      <c r="C82" s="202"/>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row>
    <row r="83" spans="1:45" x14ac:dyDescent="0.25">
      <c r="A83" s="154"/>
      <c r="B83" s="154"/>
      <c r="C83" s="202"/>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row>
    <row r="84" spans="1:45" x14ac:dyDescent="0.25">
      <c r="A84" s="154"/>
      <c r="B84" s="154"/>
      <c r="C84" s="202"/>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row>
    <row r="85" spans="1:45" x14ac:dyDescent="0.25">
      <c r="A85" s="154"/>
      <c r="B85" s="154"/>
      <c r="C85" s="202"/>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row>
    <row r="86" spans="1:45" x14ac:dyDescent="0.25">
      <c r="A86" s="154"/>
      <c r="B86" s="154"/>
      <c r="C86" s="202"/>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row>
    <row r="87" spans="1:45" x14ac:dyDescent="0.25">
      <c r="A87" s="154"/>
      <c r="B87" s="154"/>
      <c r="C87" s="202"/>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row>
    <row r="88" spans="1:45" x14ac:dyDescent="0.25">
      <c r="A88" s="154"/>
      <c r="B88" s="154"/>
      <c r="C88" s="202"/>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row>
    <row r="89" spans="1:45" x14ac:dyDescent="0.25">
      <c r="A89" s="154"/>
      <c r="B89" s="154"/>
      <c r="C89" s="202"/>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row>
    <row r="90" spans="1:45" x14ac:dyDescent="0.25">
      <c r="A90" s="154"/>
      <c r="B90" s="154"/>
      <c r="C90" s="202"/>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row>
    <row r="91" spans="1:45" x14ac:dyDescent="0.25">
      <c r="A91" s="154"/>
      <c r="B91" s="154"/>
      <c r="C91" s="202"/>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row>
    <row r="92" spans="1:45" x14ac:dyDescent="0.25">
      <c r="A92" s="154"/>
      <c r="B92" s="154"/>
      <c r="C92" s="202"/>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row>
    <row r="93" spans="1:45" x14ac:dyDescent="0.25">
      <c r="A93" s="154"/>
      <c r="B93" s="154"/>
      <c r="C93" s="202"/>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row>
    <row r="94" spans="1:45" x14ac:dyDescent="0.25">
      <c r="A94" s="154"/>
      <c r="B94" s="154"/>
      <c r="C94" s="202"/>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row>
    <row r="95" spans="1:45" x14ac:dyDescent="0.25">
      <c r="A95" s="154"/>
      <c r="B95" s="154"/>
      <c r="C95" s="202"/>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row>
    <row r="96" spans="1:45" x14ac:dyDescent="0.25">
      <c r="A96" s="154"/>
      <c r="B96" s="154"/>
      <c r="C96" s="202"/>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row>
    <row r="97" spans="1:45" x14ac:dyDescent="0.25">
      <c r="A97" s="154"/>
      <c r="B97" s="154"/>
      <c r="C97" s="202"/>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row>
    <row r="98" spans="1:45" x14ac:dyDescent="0.25">
      <c r="A98" s="154"/>
      <c r="B98" s="154"/>
      <c r="C98" s="202"/>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row>
    <row r="99" spans="1:45" x14ac:dyDescent="0.25">
      <c r="A99" s="154"/>
      <c r="B99" s="154"/>
      <c r="C99" s="202"/>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row>
    <row r="100" spans="1:45" x14ac:dyDescent="0.25">
      <c r="A100" s="154"/>
      <c r="B100" s="154"/>
      <c r="C100" s="202"/>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row>
    <row r="101" spans="1:45" x14ac:dyDescent="0.25">
      <c r="A101" s="154"/>
      <c r="B101" s="154"/>
      <c r="C101" s="202"/>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row>
    <row r="102" spans="1:45" x14ac:dyDescent="0.25">
      <c r="A102" s="154"/>
      <c r="B102" s="154"/>
      <c r="C102" s="202"/>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row>
    <row r="103" spans="1:45" x14ac:dyDescent="0.25">
      <c r="A103" s="154"/>
      <c r="B103" s="154"/>
      <c r="C103" s="202"/>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row>
    <row r="104" spans="1:45" x14ac:dyDescent="0.25">
      <c r="A104" s="154"/>
      <c r="B104" s="154"/>
      <c r="C104" s="202"/>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row>
    <row r="105" spans="1:45" x14ac:dyDescent="0.25">
      <c r="A105" s="154"/>
      <c r="B105" s="154"/>
      <c r="C105" s="202"/>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row>
    <row r="106" spans="1:45" x14ac:dyDescent="0.25">
      <c r="A106" s="154"/>
      <c r="B106" s="154"/>
      <c r="C106" s="202"/>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row>
    <row r="107" spans="1:45" x14ac:dyDescent="0.25">
      <c r="A107" s="154"/>
      <c r="B107" s="154"/>
      <c r="C107" s="202"/>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row>
    <row r="108" spans="1:45" x14ac:dyDescent="0.25">
      <c r="A108" s="154"/>
      <c r="B108" s="154"/>
      <c r="C108" s="202"/>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row>
    <row r="109" spans="1:45" x14ac:dyDescent="0.25">
      <c r="A109" s="154"/>
      <c r="B109" s="154"/>
      <c r="C109" s="202"/>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row>
    <row r="110" spans="1:45" x14ac:dyDescent="0.25">
      <c r="A110" s="154"/>
      <c r="B110" s="154"/>
      <c r="C110" s="202"/>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row>
    <row r="111" spans="1:45" x14ac:dyDescent="0.25">
      <c r="A111" s="154"/>
      <c r="B111" s="154"/>
      <c r="C111" s="202"/>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row>
    <row r="112" spans="1:45" x14ac:dyDescent="0.25">
      <c r="A112" s="154"/>
      <c r="B112" s="154"/>
      <c r="C112" s="202"/>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row>
    <row r="113" spans="1:45" x14ac:dyDescent="0.25">
      <c r="A113" s="154"/>
      <c r="B113" s="154"/>
      <c r="C113" s="202"/>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row>
    <row r="114" spans="1:45" x14ac:dyDescent="0.25">
      <c r="A114" s="154"/>
      <c r="B114" s="154"/>
      <c r="C114" s="202"/>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row>
    <row r="115" spans="1:45" x14ac:dyDescent="0.25">
      <c r="A115" s="154"/>
      <c r="B115" s="154"/>
      <c r="C115" s="202"/>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row>
    <row r="116" spans="1:45" x14ac:dyDescent="0.25">
      <c r="A116" s="154"/>
      <c r="B116" s="154"/>
      <c r="C116" s="202"/>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row>
    <row r="117" spans="1:45" x14ac:dyDescent="0.25">
      <c r="A117" s="154"/>
      <c r="B117" s="154"/>
      <c r="C117" s="202"/>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row>
    <row r="118" spans="1:45" x14ac:dyDescent="0.25">
      <c r="A118" s="154"/>
      <c r="B118" s="154"/>
      <c r="C118" s="202"/>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row>
    <row r="119" spans="1:45" x14ac:dyDescent="0.25">
      <c r="A119" s="154"/>
      <c r="B119" s="154"/>
      <c r="C119" s="202"/>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row>
    <row r="120" spans="1:45" x14ac:dyDescent="0.25">
      <c r="A120" s="154"/>
      <c r="B120" s="154"/>
      <c r="C120" s="202"/>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row>
    <row r="121" spans="1:45" x14ac:dyDescent="0.25">
      <c r="A121" s="154"/>
      <c r="B121" s="154"/>
      <c r="C121" s="202"/>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row>
    <row r="122" spans="1:45" x14ac:dyDescent="0.25">
      <c r="A122" s="154"/>
      <c r="B122" s="154"/>
      <c r="C122" s="202"/>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row>
    <row r="123" spans="1:45" x14ac:dyDescent="0.25">
      <c r="A123" s="154"/>
      <c r="B123" s="154"/>
      <c r="C123" s="202"/>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row>
    <row r="124" spans="1:45" x14ac:dyDescent="0.25">
      <c r="A124" s="154"/>
      <c r="B124" s="154"/>
      <c r="C124" s="202"/>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row>
    <row r="125" spans="1:45" x14ac:dyDescent="0.25">
      <c r="A125" s="154"/>
      <c r="B125" s="154"/>
      <c r="C125" s="202"/>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row>
    <row r="126" spans="1:45" x14ac:dyDescent="0.25">
      <c r="A126" s="154"/>
      <c r="B126" s="154"/>
      <c r="C126" s="202"/>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row>
    <row r="127" spans="1:45" x14ac:dyDescent="0.25">
      <c r="A127" s="154"/>
      <c r="B127" s="154"/>
      <c r="C127" s="202"/>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row>
    <row r="128" spans="1:45" x14ac:dyDescent="0.25">
      <c r="A128" s="154"/>
      <c r="B128" s="154"/>
      <c r="C128" s="202"/>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row>
    <row r="129" spans="1:45" x14ac:dyDescent="0.25">
      <c r="A129" s="154"/>
      <c r="B129" s="154"/>
      <c r="C129" s="202"/>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row>
    <row r="130" spans="1:45" x14ac:dyDescent="0.25">
      <c r="A130" s="154"/>
      <c r="B130" s="154"/>
      <c r="C130" s="202"/>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row>
    <row r="131" spans="1:45" x14ac:dyDescent="0.25">
      <c r="A131" s="154"/>
      <c r="B131" s="154"/>
      <c r="C131" s="202"/>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row>
    <row r="132" spans="1:45" x14ac:dyDescent="0.25">
      <c r="A132" s="154"/>
      <c r="B132" s="154"/>
      <c r="C132" s="202"/>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row>
    <row r="133" spans="1:45" x14ac:dyDescent="0.25">
      <c r="A133" s="154"/>
      <c r="B133" s="154"/>
      <c r="C133" s="202"/>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row>
    <row r="134" spans="1:45" x14ac:dyDescent="0.25">
      <c r="A134" s="154"/>
      <c r="B134" s="154"/>
      <c r="C134" s="202"/>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row>
    <row r="135" spans="1:45" x14ac:dyDescent="0.25">
      <c r="A135" s="154"/>
      <c r="B135" s="154"/>
      <c r="C135" s="202"/>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row>
    <row r="136" spans="1:45" x14ac:dyDescent="0.25">
      <c r="A136" s="154"/>
      <c r="B136" s="154"/>
      <c r="C136" s="202"/>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row>
    <row r="137" spans="1:45" x14ac:dyDescent="0.25">
      <c r="A137" s="154"/>
      <c r="B137" s="154"/>
      <c r="C137" s="202"/>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row>
    <row r="138" spans="1:45" x14ac:dyDescent="0.25">
      <c r="A138" s="154"/>
      <c r="B138" s="154"/>
      <c r="C138" s="202"/>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row>
    <row r="139" spans="1:45" x14ac:dyDescent="0.25">
      <c r="A139" s="154"/>
      <c r="B139" s="154"/>
      <c r="C139" s="202"/>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row>
    <row r="140" spans="1:45" x14ac:dyDescent="0.25">
      <c r="A140" s="154"/>
      <c r="B140" s="154"/>
      <c r="C140" s="202"/>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row>
    <row r="141" spans="1:45" x14ac:dyDescent="0.25">
      <c r="A141" s="154"/>
      <c r="B141" s="154"/>
      <c r="C141" s="202"/>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row>
    <row r="142" spans="1:45" x14ac:dyDescent="0.25">
      <c r="A142" s="154"/>
      <c r="B142" s="154"/>
      <c r="C142" s="202"/>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row>
    <row r="143" spans="1:45" x14ac:dyDescent="0.25">
      <c r="A143" s="154"/>
      <c r="B143" s="154"/>
      <c r="C143" s="202"/>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row>
    <row r="144" spans="1:45" x14ac:dyDescent="0.25">
      <c r="A144" s="154"/>
      <c r="B144" s="154"/>
      <c r="C144" s="202"/>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row>
    <row r="145" spans="1:45" x14ac:dyDescent="0.25">
      <c r="A145" s="154"/>
      <c r="B145" s="154"/>
      <c r="C145" s="202"/>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row>
    <row r="146" spans="1:45" x14ac:dyDescent="0.25">
      <c r="A146" s="154"/>
      <c r="B146" s="154"/>
      <c r="C146" s="202"/>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row>
    <row r="147" spans="1:45" x14ac:dyDescent="0.25">
      <c r="A147" s="154"/>
      <c r="B147" s="154"/>
      <c r="C147" s="202"/>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row>
    <row r="148" spans="1:45" x14ac:dyDescent="0.25">
      <c r="A148" s="154"/>
      <c r="B148" s="154"/>
      <c r="C148" s="202"/>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row>
    <row r="149" spans="1:45" x14ac:dyDescent="0.25">
      <c r="A149" s="154"/>
      <c r="B149" s="154"/>
      <c r="C149" s="202"/>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row>
    <row r="150" spans="1:45" x14ac:dyDescent="0.25">
      <c r="A150" s="154"/>
      <c r="B150" s="154"/>
      <c r="C150" s="202"/>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row>
    <row r="151" spans="1:45" x14ac:dyDescent="0.25">
      <c r="A151" s="154"/>
      <c r="B151" s="154"/>
      <c r="C151" s="202"/>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row>
    <row r="152" spans="1:45" x14ac:dyDescent="0.25">
      <c r="A152" s="154"/>
      <c r="B152" s="154"/>
      <c r="C152" s="202"/>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row>
    <row r="153" spans="1:45" x14ac:dyDescent="0.25">
      <c r="A153" s="154"/>
      <c r="B153" s="154"/>
      <c r="C153" s="202"/>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row>
    <row r="154" spans="1:45" x14ac:dyDescent="0.25">
      <c r="A154" s="154"/>
      <c r="B154" s="154"/>
      <c r="C154" s="202"/>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row>
    <row r="155" spans="1:45" x14ac:dyDescent="0.25">
      <c r="A155" s="154"/>
      <c r="B155" s="154"/>
      <c r="C155" s="202"/>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row>
    <row r="156" spans="1:45" x14ac:dyDescent="0.25">
      <c r="A156" s="154"/>
      <c r="B156" s="154"/>
      <c r="C156" s="202"/>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row>
    <row r="157" spans="1:45" x14ac:dyDescent="0.25">
      <c r="A157" s="154"/>
      <c r="B157" s="154"/>
      <c r="C157" s="202"/>
      <c r="D157" s="154"/>
    </row>
    <row r="158" spans="1:45" x14ac:dyDescent="0.25">
      <c r="A158" s="154"/>
      <c r="B158" s="154"/>
      <c r="C158" s="202"/>
      <c r="D158" s="154"/>
    </row>
  </sheetData>
  <sheetProtection algorithmName="SHA-512" hashValue="vkpfxJfodVaRZAVvzsaHkaVgf+ue4mCXqalsbjzrQv+fl72TI9qYFhx4XxXgvdW+ICPkEh1gKfJY5q5wK6+qfQ==" saltValue="t/EaaXFUztfm80zb+cpBNA==" spinCount="100000" sheet="1" selectLockedCells="1"/>
  <mergeCells count="22">
    <mergeCell ref="A11:D11"/>
    <mergeCell ref="A1:D1"/>
    <mergeCell ref="A2:D2"/>
    <mergeCell ref="A10:D10"/>
    <mergeCell ref="A3:D3"/>
    <mergeCell ref="A4:D4"/>
    <mergeCell ref="A5:D5"/>
    <mergeCell ref="A9:D9"/>
    <mergeCell ref="A6:D6"/>
    <mergeCell ref="A7:D7"/>
    <mergeCell ref="A8:D8"/>
    <mergeCell ref="B41:C41"/>
    <mergeCell ref="B42:C42"/>
    <mergeCell ref="B21:C21"/>
    <mergeCell ref="B28:C28"/>
    <mergeCell ref="B30:C30"/>
    <mergeCell ref="B32:C32"/>
    <mergeCell ref="B34:C34"/>
    <mergeCell ref="B36:C36"/>
    <mergeCell ref="A27:D27"/>
    <mergeCell ref="A40:D40"/>
    <mergeCell ref="B38:C38"/>
  </mergeCells>
  <pageMargins left="0.2" right="0.2" top="0.5" bottom="0.25" header="0.3" footer="0.3"/>
  <pageSetup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104"/>
  <sheetViews>
    <sheetView view="pageBreakPreview" zoomScale="60" zoomScaleNormal="85" workbookViewId="0">
      <selection activeCell="D6" sqref="D6"/>
    </sheetView>
  </sheetViews>
  <sheetFormatPr defaultColWidth="15.7109375" defaultRowHeight="30" customHeight="1" x14ac:dyDescent="0.25"/>
  <cols>
    <col min="1" max="1" width="73.85546875" style="161" customWidth="1"/>
    <col min="2" max="2" width="19" style="161" customWidth="1"/>
    <col min="3" max="3" width="36.85546875" style="161" customWidth="1"/>
    <col min="4" max="4" width="10.7109375" style="185" customWidth="1"/>
    <col min="5" max="5" width="10.7109375" style="161" customWidth="1"/>
    <col min="6" max="6" width="13.5703125" style="161" customWidth="1"/>
    <col min="7" max="7" width="2.85546875" style="161" customWidth="1"/>
    <col min="8" max="8" width="9.85546875" style="161" customWidth="1"/>
    <col min="9" max="9" width="12.42578125" style="161" customWidth="1"/>
    <col min="10" max="11" width="10.7109375" style="161" customWidth="1"/>
    <col min="12" max="12" width="19" style="161" customWidth="1"/>
    <col min="13" max="13" width="10.7109375" style="161" customWidth="1"/>
    <col min="14" max="14" width="10.7109375" style="154" customWidth="1"/>
    <col min="15" max="16" width="10.7109375" style="158" customWidth="1"/>
    <col min="17" max="21" width="15.7109375" style="158" customWidth="1"/>
    <col min="22" max="23" width="5.7109375" style="158" customWidth="1"/>
    <col min="24" max="24" width="15.7109375" style="159" customWidth="1"/>
    <col min="25" max="25" width="15.7109375" style="171" customWidth="1"/>
    <col min="26" max="29" width="15.7109375" style="158" customWidth="1"/>
    <col min="30" max="16384" width="15.7109375" style="161"/>
  </cols>
  <sheetData>
    <row r="1" spans="1:28" ht="30" customHeight="1" x14ac:dyDescent="0.25">
      <c r="A1" s="154"/>
      <c r="B1" s="155"/>
      <c r="C1" s="155"/>
      <c r="D1" s="286"/>
      <c r="E1" s="287"/>
      <c r="F1" s="287"/>
      <c r="G1" s="287"/>
      <c r="H1" s="287"/>
      <c r="I1" s="287"/>
      <c r="J1" s="156"/>
      <c r="K1" s="155"/>
      <c r="L1" s="155"/>
      <c r="M1" s="157"/>
      <c r="N1" s="157"/>
      <c r="O1" s="157"/>
      <c r="Y1" s="160" t="s">
        <v>28</v>
      </c>
    </row>
    <row r="2" spans="1:28" ht="45.75" customHeight="1" x14ac:dyDescent="0.25">
      <c r="A2" s="154"/>
      <c r="B2" s="162"/>
      <c r="C2" s="162"/>
      <c r="D2" s="163"/>
      <c r="E2" s="162"/>
      <c r="F2" s="162"/>
      <c r="G2" s="162"/>
      <c r="H2" s="162"/>
      <c r="I2" s="162"/>
      <c r="J2" s="164"/>
      <c r="K2" s="164"/>
      <c r="L2" s="164"/>
      <c r="M2" s="165"/>
      <c r="N2" s="249"/>
      <c r="O2" s="165"/>
      <c r="T2" s="244"/>
      <c r="W2" s="229"/>
      <c r="X2" s="230"/>
      <c r="Y2" s="231"/>
      <c r="Z2" s="229"/>
      <c r="AA2" s="243" t="s">
        <v>22</v>
      </c>
      <c r="AB2" s="166" t="s">
        <v>23</v>
      </c>
    </row>
    <row r="3" spans="1:28" ht="48.75" customHeight="1" thickBot="1" x14ac:dyDescent="0.3">
      <c r="A3" s="167"/>
      <c r="B3" s="297"/>
      <c r="C3" s="298"/>
      <c r="D3" s="298"/>
      <c r="E3" s="298"/>
      <c r="F3" s="298"/>
      <c r="G3" s="298"/>
      <c r="H3" s="298"/>
      <c r="I3" s="298"/>
      <c r="J3" s="168"/>
      <c r="K3" s="168"/>
      <c r="L3" s="168"/>
      <c r="M3" s="157"/>
      <c r="N3" s="250"/>
      <c r="O3" s="169"/>
      <c r="P3" s="169"/>
      <c r="R3" s="169"/>
      <c r="S3" s="169"/>
      <c r="T3" s="247"/>
      <c r="V3" s="158" t="s">
        <v>0</v>
      </c>
      <c r="W3" s="229"/>
      <c r="X3" s="230" t="s">
        <v>16</v>
      </c>
      <c r="Y3" s="231">
        <v>625</v>
      </c>
      <c r="Z3" s="229"/>
      <c r="AA3" s="229">
        <f>ROUNDUP(D15/2,0)</f>
        <v>2</v>
      </c>
      <c r="AB3" s="158">
        <f>ROUNDUP(IF(D14="PreK-3",D16/2,IF(D14="Mixed Elem",D16/2.308,D16/2)),0)</f>
        <v>75</v>
      </c>
    </row>
    <row r="4" spans="1:28" ht="30" customHeight="1" x14ac:dyDescent="0.25">
      <c r="A4" s="170"/>
      <c r="B4" s="290" t="s">
        <v>36</v>
      </c>
      <c r="C4" s="291"/>
      <c r="D4" s="292"/>
      <c r="E4" s="162"/>
      <c r="F4" s="162"/>
      <c r="G4" s="162"/>
      <c r="H4" s="162"/>
      <c r="I4" s="164"/>
      <c r="J4" s="164"/>
      <c r="K4" s="164"/>
      <c r="L4" s="164"/>
      <c r="M4" s="165"/>
      <c r="N4" s="249"/>
      <c r="O4" s="169"/>
      <c r="P4" s="169"/>
      <c r="R4" s="169">
        <v>1.0416666666666666E-2</v>
      </c>
      <c r="S4" s="169">
        <v>1.0416666666666666E-2</v>
      </c>
      <c r="T4" s="247"/>
      <c r="V4" s="158" t="s">
        <v>1</v>
      </c>
      <c r="W4" s="229"/>
      <c r="X4" s="230" t="s">
        <v>2</v>
      </c>
      <c r="Y4" s="231"/>
      <c r="Z4" s="229"/>
      <c r="AA4" s="229"/>
    </row>
    <row r="5" spans="1:28" ht="41.25" customHeight="1" x14ac:dyDescent="0.25">
      <c r="A5" s="172" t="s">
        <v>56</v>
      </c>
      <c r="B5" s="173" t="s">
        <v>33</v>
      </c>
      <c r="C5" s="174" t="s">
        <v>32</v>
      </c>
      <c r="D5" s="227" t="s">
        <v>1</v>
      </c>
      <c r="E5" s="162"/>
      <c r="F5" s="162"/>
      <c r="G5" s="162"/>
      <c r="H5" s="162"/>
      <c r="I5" s="162"/>
      <c r="J5" s="162"/>
      <c r="K5" s="162"/>
      <c r="L5" s="162"/>
      <c r="M5" s="158"/>
      <c r="N5" s="244"/>
      <c r="O5" s="282" t="s">
        <v>146</v>
      </c>
      <c r="P5" s="282"/>
      <c r="Q5" s="282"/>
      <c r="R5" s="169">
        <v>2.0833333333333332E-2</v>
      </c>
      <c r="S5" s="169">
        <v>2.0833333333333332E-2</v>
      </c>
      <c r="T5" s="247"/>
      <c r="U5" s="242"/>
      <c r="W5" s="229"/>
      <c r="X5" s="230" t="s">
        <v>3</v>
      </c>
      <c r="Y5" s="231" t="s">
        <v>29</v>
      </c>
      <c r="Z5" s="229"/>
      <c r="AA5" s="243" t="s">
        <v>26</v>
      </c>
    </row>
    <row r="6" spans="1:28" ht="42.75" customHeight="1" x14ac:dyDescent="0.25">
      <c r="A6" s="172" t="s">
        <v>57</v>
      </c>
      <c r="B6" s="173" t="s">
        <v>9</v>
      </c>
      <c r="C6" s="174" t="s">
        <v>5</v>
      </c>
      <c r="D6" s="227" t="s">
        <v>1</v>
      </c>
      <c r="E6" s="162"/>
      <c r="F6" s="162"/>
      <c r="G6" s="162"/>
      <c r="H6" s="162"/>
      <c r="L6" s="154"/>
      <c r="M6" s="158"/>
      <c r="N6" s="244"/>
      <c r="O6" s="282"/>
      <c r="P6" s="282"/>
      <c r="Q6" s="282"/>
      <c r="R6" s="169">
        <v>3.125E-2</v>
      </c>
      <c r="S6" s="169">
        <v>3.125E-2</v>
      </c>
      <c r="T6" s="247"/>
      <c r="U6" s="242"/>
      <c r="W6" s="229"/>
      <c r="X6" s="230" t="s">
        <v>4</v>
      </c>
      <c r="Y6" s="231">
        <f>72</f>
        <v>72</v>
      </c>
      <c r="Z6" s="229"/>
      <c r="AA6" s="229">
        <f>IF((D19-D18)*24&lt;0,"CHECK TIMES",(D19-D18)*24)</f>
        <v>2.75</v>
      </c>
    </row>
    <row r="7" spans="1:28" ht="39" customHeight="1" x14ac:dyDescent="0.25">
      <c r="A7" s="172" t="s">
        <v>72</v>
      </c>
      <c r="B7" s="173" t="s">
        <v>9</v>
      </c>
      <c r="C7" s="174" t="s">
        <v>7</v>
      </c>
      <c r="D7" s="227" t="s">
        <v>1</v>
      </c>
      <c r="E7" s="162"/>
      <c r="F7" s="162"/>
      <c r="G7" s="162"/>
      <c r="H7" s="162"/>
      <c r="L7" s="154"/>
      <c r="M7" s="158"/>
      <c r="N7" s="244"/>
      <c r="O7" s="282"/>
      <c r="P7" s="282"/>
      <c r="Q7" s="282"/>
      <c r="R7" s="169">
        <v>4.1666666666666664E-2</v>
      </c>
      <c r="S7" s="169">
        <v>4.1666666666666664E-2</v>
      </c>
      <c r="T7" s="247"/>
      <c r="U7" s="242"/>
      <c r="W7" s="229"/>
      <c r="X7" s="230"/>
      <c r="Y7" s="231"/>
      <c r="Z7" s="229"/>
      <c r="AA7" s="229"/>
    </row>
    <row r="8" spans="1:28" ht="37.5" customHeight="1" x14ac:dyDescent="0.25">
      <c r="A8" s="172" t="s">
        <v>58</v>
      </c>
      <c r="B8" s="173" t="s">
        <v>9</v>
      </c>
      <c r="C8" s="174" t="s">
        <v>92</v>
      </c>
      <c r="D8" s="227" t="s">
        <v>1</v>
      </c>
      <c r="E8" s="162"/>
      <c r="F8" s="162"/>
      <c r="G8" s="162"/>
      <c r="H8" s="162"/>
      <c r="L8" s="162"/>
      <c r="M8" s="158"/>
      <c r="N8" s="244"/>
      <c r="O8" s="282"/>
      <c r="P8" s="282"/>
      <c r="Q8" s="282"/>
      <c r="R8" s="169">
        <v>5.2083333333333336E-2</v>
      </c>
      <c r="S8" s="169">
        <v>5.2083333333333336E-2</v>
      </c>
      <c r="T8" s="247"/>
      <c r="U8" s="242"/>
    </row>
    <row r="9" spans="1:28" ht="36" customHeight="1" x14ac:dyDescent="0.25">
      <c r="A9" s="172" t="s">
        <v>59</v>
      </c>
      <c r="B9" s="173" t="s">
        <v>9</v>
      </c>
      <c r="C9" s="174" t="s">
        <v>18</v>
      </c>
      <c r="D9" s="227" t="s">
        <v>1</v>
      </c>
      <c r="E9" s="293" t="s">
        <v>42</v>
      </c>
      <c r="F9" s="294"/>
      <c r="G9" s="294"/>
      <c r="H9" s="162"/>
      <c r="L9" s="162"/>
      <c r="M9" s="158"/>
      <c r="N9" s="244"/>
      <c r="O9" s="282"/>
      <c r="P9" s="282"/>
      <c r="Q9" s="282"/>
      <c r="R9" s="169">
        <v>6.25E-2</v>
      </c>
      <c r="S9" s="169">
        <v>6.25E-2</v>
      </c>
      <c r="T9" s="247"/>
      <c r="U9" s="242"/>
    </row>
    <row r="10" spans="1:28" ht="48.75" customHeight="1" x14ac:dyDescent="0.25">
      <c r="A10" s="172" t="s">
        <v>60</v>
      </c>
      <c r="B10" s="221" t="s">
        <v>10</v>
      </c>
      <c r="C10" s="174" t="s">
        <v>8</v>
      </c>
      <c r="D10" s="227" t="s">
        <v>1</v>
      </c>
      <c r="E10" s="162"/>
      <c r="F10" s="162"/>
      <c r="G10" s="162"/>
      <c r="H10" s="162"/>
      <c r="I10" s="154"/>
      <c r="J10" s="154"/>
      <c r="K10" s="154"/>
      <c r="L10" s="162"/>
      <c r="M10" s="158"/>
      <c r="N10" s="244"/>
      <c r="O10" s="282"/>
      <c r="P10" s="282"/>
      <c r="Q10" s="282"/>
      <c r="R10" s="169">
        <v>7.2916666666666671E-2</v>
      </c>
      <c r="S10" s="169">
        <v>7.2916666666666671E-2</v>
      </c>
      <c r="T10" s="247"/>
      <c r="U10" s="242"/>
    </row>
    <row r="11" spans="1:28" ht="47.25" customHeight="1" x14ac:dyDescent="0.25">
      <c r="A11" s="172" t="s">
        <v>61</v>
      </c>
      <c r="B11" s="221" t="s">
        <v>10</v>
      </c>
      <c r="C11" s="175" t="s">
        <v>21</v>
      </c>
      <c r="D11" s="227" t="s">
        <v>1</v>
      </c>
      <c r="E11" s="162"/>
      <c r="F11" s="162"/>
      <c r="G11" s="162"/>
      <c r="H11" s="162"/>
      <c r="I11" s="154"/>
      <c r="J11" s="154"/>
      <c r="K11" s="154"/>
      <c r="L11" s="162"/>
      <c r="M11" s="158"/>
      <c r="N11" s="244"/>
      <c r="O11" s="169"/>
      <c r="P11" s="169"/>
      <c r="R11" s="169">
        <v>8.3333333333333329E-2</v>
      </c>
      <c r="S11" s="169">
        <v>8.3333333333333329E-2</v>
      </c>
      <c r="T11" s="247"/>
      <c r="U11" s="244"/>
      <c r="V11" s="244"/>
      <c r="W11" s="244"/>
      <c r="X11" s="245"/>
      <c r="Y11" s="246"/>
      <c r="Z11" s="244"/>
      <c r="AA11" s="244"/>
      <c r="AB11" s="244"/>
    </row>
    <row r="12" spans="1:28" ht="48.75" customHeight="1" thickBot="1" x14ac:dyDescent="0.3">
      <c r="A12" s="172" t="s">
        <v>62</v>
      </c>
      <c r="B12" s="222" t="s">
        <v>10</v>
      </c>
      <c r="C12" s="176" t="s">
        <v>11</v>
      </c>
      <c r="D12" s="228" t="s">
        <v>1</v>
      </c>
      <c r="E12" s="162"/>
      <c r="F12" s="162"/>
      <c r="G12" s="162"/>
      <c r="H12" s="162"/>
      <c r="I12" s="162"/>
      <c r="J12" s="162"/>
      <c r="K12" s="162"/>
      <c r="L12" s="162"/>
      <c r="M12" s="158"/>
      <c r="N12" s="244"/>
      <c r="O12" s="169"/>
      <c r="P12" s="169"/>
      <c r="R12" s="169">
        <v>9.375E-2</v>
      </c>
      <c r="S12" s="169">
        <v>9.375E-2</v>
      </c>
      <c r="T12" s="247"/>
      <c r="U12" s="244"/>
      <c r="V12" s="244"/>
      <c r="W12" s="244"/>
      <c r="X12" s="245"/>
      <c r="Y12" s="246"/>
      <c r="Z12" s="244"/>
      <c r="AA12" s="244"/>
      <c r="AB12" s="244"/>
    </row>
    <row r="13" spans="1:28" ht="30" customHeight="1" x14ac:dyDescent="0.3">
      <c r="A13" s="154"/>
      <c r="B13" s="162"/>
      <c r="C13" s="288" t="s">
        <v>145</v>
      </c>
      <c r="D13" s="289"/>
      <c r="E13" s="162"/>
      <c r="F13" s="162"/>
      <c r="G13" s="162"/>
      <c r="H13" s="283" t="s">
        <v>158</v>
      </c>
      <c r="I13" s="283"/>
      <c r="J13" s="283"/>
      <c r="K13" s="283"/>
      <c r="L13" s="162"/>
      <c r="M13" s="158"/>
      <c r="N13" s="244"/>
      <c r="O13" s="169"/>
      <c r="P13" s="169"/>
      <c r="R13" s="169">
        <v>0.10416666666666667</v>
      </c>
      <c r="S13" s="169">
        <v>0.10416666666666667</v>
      </c>
      <c r="T13" s="247"/>
      <c r="U13" s="244"/>
      <c r="V13" s="244"/>
      <c r="W13" s="244"/>
      <c r="X13" s="245"/>
      <c r="Y13" s="246"/>
      <c r="Z13" s="244"/>
      <c r="AA13" s="244"/>
      <c r="AB13" s="244"/>
    </row>
    <row r="14" spans="1:28" ht="30" customHeight="1" x14ac:dyDescent="0.25">
      <c r="A14" s="170"/>
      <c r="B14" s="177" t="s">
        <v>63</v>
      </c>
      <c r="C14" s="178" t="s">
        <v>12</v>
      </c>
      <c r="D14" s="223" t="s">
        <v>16</v>
      </c>
      <c r="E14" s="162" t="s">
        <v>168</v>
      </c>
      <c r="F14" s="162"/>
      <c r="G14" s="162"/>
      <c r="H14" s="283"/>
      <c r="I14" s="283"/>
      <c r="J14" s="283"/>
      <c r="K14" s="283"/>
      <c r="L14" s="154"/>
      <c r="M14" s="158"/>
      <c r="N14" s="244"/>
      <c r="O14" s="169"/>
      <c r="P14" s="169"/>
      <c r="R14" s="169">
        <v>0.11458333333333333</v>
      </c>
      <c r="S14" s="169">
        <v>0.11458333333333333</v>
      </c>
      <c r="T14" s="247"/>
      <c r="U14" s="244"/>
      <c r="V14" s="244"/>
      <c r="W14" s="244"/>
      <c r="X14" s="245"/>
      <c r="Y14" s="246"/>
      <c r="Z14" s="244"/>
      <c r="AA14" s="244"/>
      <c r="AB14" s="244"/>
    </row>
    <row r="15" spans="1:28" ht="30" customHeight="1" x14ac:dyDescent="0.25">
      <c r="A15" s="154"/>
      <c r="B15" s="177" t="s">
        <v>64</v>
      </c>
      <c r="C15" s="179" t="s">
        <v>13</v>
      </c>
      <c r="D15" s="223">
        <v>3</v>
      </c>
      <c r="E15" s="162"/>
      <c r="F15" s="162"/>
      <c r="G15" s="162"/>
      <c r="H15" s="283"/>
      <c r="I15" s="283"/>
      <c r="J15" s="283"/>
      <c r="K15" s="283"/>
      <c r="L15" s="180"/>
      <c r="M15" s="205"/>
      <c r="N15" s="244"/>
      <c r="O15" s="169"/>
      <c r="P15" s="169"/>
      <c r="R15" s="169">
        <v>0.125</v>
      </c>
      <c r="S15" s="169">
        <v>0.125</v>
      </c>
      <c r="T15" s="247"/>
      <c r="U15" s="244"/>
      <c r="V15" s="244"/>
      <c r="W15" s="244"/>
      <c r="X15" s="245"/>
      <c r="Y15" s="246"/>
      <c r="Z15" s="244"/>
      <c r="AA15" s="244"/>
      <c r="AB15" s="244"/>
    </row>
    <row r="16" spans="1:28" ht="30" customHeight="1" x14ac:dyDescent="0.25">
      <c r="A16" s="154"/>
      <c r="B16" s="177" t="s">
        <v>65</v>
      </c>
      <c r="C16" s="179" t="s">
        <v>14</v>
      </c>
      <c r="D16" s="223">
        <v>150</v>
      </c>
      <c r="E16" s="162"/>
      <c r="F16" s="162"/>
      <c r="G16" s="162"/>
      <c r="H16" s="283"/>
      <c r="I16" s="283"/>
      <c r="J16" s="283"/>
      <c r="K16" s="283"/>
      <c r="L16" s="180"/>
      <c r="M16" s="205"/>
      <c r="N16" s="158"/>
      <c r="O16" s="169"/>
      <c r="P16" s="169"/>
      <c r="R16" s="169">
        <v>0.13541666666666666</v>
      </c>
      <c r="S16" s="169">
        <v>0.13541666666666666</v>
      </c>
      <c r="T16" s="247"/>
      <c r="U16" s="244"/>
      <c r="V16" s="244"/>
      <c r="W16" s="244"/>
      <c r="X16" s="245"/>
      <c r="Y16" s="246"/>
      <c r="Z16" s="244"/>
      <c r="AA16" s="248"/>
      <c r="AB16" s="244"/>
    </row>
    <row r="17" spans="1:28" ht="30" customHeight="1" x14ac:dyDescent="0.25">
      <c r="A17" s="154"/>
      <c r="B17" s="177" t="s">
        <v>66</v>
      </c>
      <c r="C17" s="179" t="s">
        <v>127</v>
      </c>
      <c r="D17" s="223">
        <v>50</v>
      </c>
      <c r="E17" s="162"/>
      <c r="F17" s="162"/>
      <c r="G17" s="162"/>
      <c r="H17" s="283"/>
      <c r="I17" s="283"/>
      <c r="J17" s="283"/>
      <c r="K17" s="283"/>
      <c r="L17" s="162"/>
      <c r="M17" s="158"/>
      <c r="N17" s="158"/>
      <c r="O17" s="169"/>
      <c r="P17" s="169"/>
      <c r="R17" s="169">
        <v>0.14583333333333334</v>
      </c>
      <c r="S17" s="169">
        <v>0.14583333333333334</v>
      </c>
      <c r="T17" s="247"/>
      <c r="U17" s="244"/>
      <c r="V17" s="244"/>
      <c r="W17" s="244"/>
      <c r="X17" s="245"/>
      <c r="Y17" s="246"/>
      <c r="Z17" s="244"/>
      <c r="AA17" s="244"/>
      <c r="AB17" s="244"/>
    </row>
    <row r="18" spans="1:28" ht="47.25" customHeight="1" x14ac:dyDescent="0.25">
      <c r="A18" s="154"/>
      <c r="B18" s="177" t="s">
        <v>67</v>
      </c>
      <c r="C18" s="181" t="s">
        <v>133</v>
      </c>
      <c r="D18" s="224">
        <v>7.2916666666666671E-2</v>
      </c>
      <c r="E18" s="162" t="s">
        <v>168</v>
      </c>
      <c r="F18" s="154"/>
      <c r="G18" s="154"/>
      <c r="H18" s="283"/>
      <c r="I18" s="283"/>
      <c r="J18" s="283"/>
      <c r="K18" s="283"/>
      <c r="L18" s="162"/>
      <c r="M18" s="158"/>
      <c r="N18" s="158"/>
      <c r="O18" s="169"/>
      <c r="P18" s="169"/>
      <c r="R18" s="169">
        <v>0.15625</v>
      </c>
      <c r="S18" s="169">
        <v>0.15625</v>
      </c>
      <c r="T18" s="247"/>
      <c r="U18" s="244"/>
      <c r="V18" s="244"/>
      <c r="W18" s="244"/>
      <c r="X18" s="245"/>
      <c r="Y18" s="246"/>
      <c r="Z18" s="244"/>
      <c r="AA18" s="244"/>
      <c r="AB18" s="244"/>
    </row>
    <row r="19" spans="1:28" ht="41.25" customHeight="1" thickBot="1" x14ac:dyDescent="0.3">
      <c r="A19" s="154"/>
      <c r="B19" s="177" t="s">
        <v>68</v>
      </c>
      <c r="C19" s="182" t="s">
        <v>132</v>
      </c>
      <c r="D19" s="225">
        <v>0.1875</v>
      </c>
      <c r="E19" s="162" t="s">
        <v>168</v>
      </c>
      <c r="F19" s="154"/>
      <c r="G19" s="154"/>
      <c r="H19" s="283"/>
      <c r="I19" s="283"/>
      <c r="J19" s="283"/>
      <c r="K19" s="283"/>
      <c r="L19" s="162"/>
      <c r="M19" s="158"/>
      <c r="N19" s="158"/>
      <c r="O19" s="169"/>
      <c r="P19" s="169"/>
      <c r="R19" s="169">
        <v>0.16666666666666666</v>
      </c>
      <c r="S19" s="169">
        <v>0.16666666666666666</v>
      </c>
      <c r="T19" s="247"/>
      <c r="U19" s="244"/>
      <c r="V19" s="244"/>
      <c r="W19" s="244"/>
      <c r="X19" s="245"/>
      <c r="Y19" s="246"/>
      <c r="Z19" s="244"/>
      <c r="AA19" s="244"/>
      <c r="AB19" s="244"/>
    </row>
    <row r="20" spans="1:28" ht="30" customHeight="1" thickBot="1" x14ac:dyDescent="0.3">
      <c r="A20" s="154"/>
      <c r="B20" s="162"/>
      <c r="C20" s="162"/>
      <c r="D20" s="163"/>
      <c r="E20" s="162"/>
      <c r="F20" s="162"/>
      <c r="G20" s="162"/>
      <c r="H20" s="299"/>
      <c r="I20" s="299"/>
      <c r="J20" s="299"/>
      <c r="K20" s="299"/>
      <c r="L20" s="162"/>
      <c r="M20" s="158"/>
      <c r="N20" s="158"/>
      <c r="O20" s="169"/>
      <c r="P20" s="169"/>
      <c r="R20" s="169">
        <v>0.17708333333333334</v>
      </c>
      <c r="S20" s="169">
        <v>0.17708333333333334</v>
      </c>
      <c r="T20" s="247"/>
      <c r="U20" s="244"/>
      <c r="V20" s="244"/>
      <c r="W20" s="244"/>
      <c r="X20" s="245"/>
      <c r="Y20" s="246"/>
      <c r="Z20" s="244"/>
      <c r="AA20" s="244"/>
      <c r="AB20" s="244"/>
    </row>
    <row r="21" spans="1:28" ht="30" customHeight="1" thickBot="1" x14ac:dyDescent="0.45">
      <c r="A21" s="154"/>
      <c r="B21" s="177" t="s">
        <v>69</v>
      </c>
      <c r="C21" s="183" t="s">
        <v>129</v>
      </c>
      <c r="D21" s="226">
        <f>ROUNDUP((AA3+AB3)/26,0)</f>
        <v>3</v>
      </c>
      <c r="E21" s="162"/>
      <c r="F21" s="162"/>
      <c r="G21" s="162"/>
      <c r="H21" s="299"/>
      <c r="I21" s="299"/>
      <c r="J21" s="299"/>
      <c r="K21" s="299"/>
      <c r="L21" s="162"/>
      <c r="M21" s="158"/>
      <c r="N21" s="158"/>
      <c r="O21" s="169"/>
      <c r="P21" s="169"/>
      <c r="R21" s="169">
        <v>0.1875</v>
      </c>
      <c r="S21" s="169">
        <v>0.1875</v>
      </c>
      <c r="T21" s="247"/>
      <c r="U21" s="244"/>
      <c r="V21" s="244"/>
      <c r="W21" s="244"/>
      <c r="X21" s="245"/>
      <c r="Y21" s="246"/>
      <c r="Z21" s="244"/>
      <c r="AA21" s="244"/>
      <c r="AB21" s="244"/>
    </row>
    <row r="22" spans="1:28" ht="30" customHeight="1" x14ac:dyDescent="0.25">
      <c r="A22" s="154"/>
      <c r="B22" s="177"/>
      <c r="C22" s="162"/>
      <c r="D22" s="163"/>
      <c r="E22" s="162"/>
      <c r="F22" s="162"/>
      <c r="G22" s="162"/>
      <c r="H22" s="162"/>
      <c r="I22" s="162"/>
      <c r="J22" s="162"/>
      <c r="K22" s="162"/>
      <c r="L22" s="162"/>
      <c r="M22" s="158"/>
      <c r="N22" s="158"/>
      <c r="O22" s="169"/>
      <c r="P22" s="169"/>
      <c r="R22" s="169">
        <v>0.19791666666666666</v>
      </c>
      <c r="S22" s="169">
        <v>0.19791666666666666</v>
      </c>
      <c r="T22" s="247"/>
      <c r="U22" s="244"/>
      <c r="V22" s="244"/>
      <c r="W22" s="244"/>
      <c r="X22" s="245"/>
      <c r="Y22" s="246"/>
      <c r="Z22" s="244"/>
      <c r="AA22" s="244"/>
      <c r="AB22" s="244"/>
    </row>
    <row r="23" spans="1:28" ht="35.25" customHeight="1" x14ac:dyDescent="0.25">
      <c r="A23" s="154"/>
      <c r="B23" s="177" t="s">
        <v>70</v>
      </c>
      <c r="C23" s="219" t="s">
        <v>30</v>
      </c>
      <c r="D23" s="284">
        <f>IF(AA6="CHECK TIMES","PLEASE CHECK YOUR TIMES",
        IF(AA6&lt;=5,     Y3,     Y3+(AA6-5)*Y6)
     )</f>
        <v>625</v>
      </c>
      <c r="E23" s="284"/>
      <c r="F23" s="295" t="s">
        <v>151</v>
      </c>
      <c r="G23" s="296"/>
      <c r="H23" s="296"/>
      <c r="I23" s="162"/>
      <c r="J23" s="162"/>
      <c r="K23" s="162"/>
      <c r="L23" s="162"/>
      <c r="M23" s="158"/>
      <c r="N23" s="158"/>
      <c r="O23" s="169"/>
      <c r="P23" s="169"/>
      <c r="R23" s="169">
        <v>0.20833333333333334</v>
      </c>
      <c r="S23" s="169">
        <v>0.20833333333333334</v>
      </c>
      <c r="T23" s="247"/>
      <c r="U23" s="244"/>
      <c r="V23" s="244"/>
      <c r="W23" s="244"/>
      <c r="X23" s="245"/>
      <c r="Y23" s="246"/>
      <c r="Z23" s="244"/>
      <c r="AA23" s="244"/>
      <c r="AB23" s="244"/>
    </row>
    <row r="24" spans="1:28" ht="54.75" customHeight="1" x14ac:dyDescent="0.25">
      <c r="A24" s="154"/>
      <c r="B24" s="177" t="s">
        <v>71</v>
      </c>
      <c r="C24" s="220" t="s">
        <v>31</v>
      </c>
      <c r="D24" s="285">
        <f>D23*D21</f>
        <v>1875</v>
      </c>
      <c r="E24" s="285"/>
      <c r="F24" s="296"/>
      <c r="G24" s="296"/>
      <c r="H24" s="296"/>
      <c r="I24" s="162"/>
      <c r="J24" s="162"/>
      <c r="K24" s="162"/>
      <c r="L24" s="162"/>
      <c r="M24" s="158"/>
      <c r="N24" s="158"/>
      <c r="O24" s="169"/>
      <c r="P24" s="169"/>
      <c r="R24" s="169">
        <v>0.21875</v>
      </c>
      <c r="S24" s="169">
        <v>0.21875</v>
      </c>
      <c r="T24" s="247"/>
      <c r="U24" s="244"/>
      <c r="V24" s="244"/>
      <c r="W24" s="244"/>
      <c r="X24" s="245"/>
      <c r="Y24" s="246"/>
      <c r="Z24" s="244"/>
      <c r="AA24" s="244"/>
      <c r="AB24" s="244"/>
    </row>
    <row r="25" spans="1:28" ht="30" customHeight="1" x14ac:dyDescent="0.25">
      <c r="A25" s="154"/>
      <c r="B25" s="162"/>
      <c r="C25" s="162"/>
      <c r="D25" s="163"/>
      <c r="E25" s="162"/>
      <c r="F25" s="162"/>
      <c r="G25" s="162"/>
      <c r="H25" s="162"/>
      <c r="I25" s="162"/>
      <c r="J25" s="162"/>
      <c r="K25" s="162"/>
      <c r="L25" s="162"/>
      <c r="M25" s="158"/>
      <c r="N25" s="158"/>
      <c r="O25" s="169"/>
      <c r="P25" s="169"/>
      <c r="R25" s="169">
        <v>0.22916666666666666</v>
      </c>
      <c r="S25" s="169">
        <v>0.22916666666666666</v>
      </c>
      <c r="T25" s="247"/>
      <c r="U25" s="244"/>
      <c r="V25" s="244"/>
      <c r="W25" s="244"/>
      <c r="X25" s="245"/>
      <c r="Y25" s="246"/>
      <c r="Z25" s="244"/>
      <c r="AA25" s="244"/>
      <c r="AB25" s="244"/>
    </row>
    <row r="26" spans="1:28" ht="30" customHeight="1" x14ac:dyDescent="0.25">
      <c r="A26" s="154"/>
      <c r="B26" s="154"/>
      <c r="C26" s="154"/>
      <c r="D26" s="184"/>
      <c r="E26" s="154"/>
      <c r="F26" s="154"/>
      <c r="G26" s="154"/>
      <c r="H26" s="154"/>
      <c r="I26" s="154"/>
      <c r="J26" s="154"/>
      <c r="K26" s="154"/>
      <c r="L26" s="154"/>
      <c r="M26" s="158"/>
      <c r="N26" s="158"/>
      <c r="O26" s="169"/>
      <c r="P26" s="169"/>
      <c r="R26" s="169">
        <v>0.23958333333333334</v>
      </c>
      <c r="S26" s="169">
        <v>0.23958333333333334</v>
      </c>
      <c r="T26" s="247"/>
      <c r="U26" s="244"/>
      <c r="V26" s="244"/>
      <c r="W26" s="244"/>
      <c r="X26" s="245"/>
      <c r="Y26" s="246"/>
      <c r="Z26" s="244"/>
      <c r="AA26" s="244"/>
      <c r="AB26" s="244"/>
    </row>
    <row r="27" spans="1:28" ht="30" customHeight="1" x14ac:dyDescent="0.25">
      <c r="A27" s="154"/>
      <c r="B27" s="154"/>
      <c r="C27" s="154"/>
      <c r="D27" s="184"/>
      <c r="E27" s="154"/>
      <c r="F27" s="154"/>
      <c r="G27" s="154"/>
      <c r="H27" s="154"/>
      <c r="I27" s="154"/>
      <c r="J27" s="154"/>
      <c r="K27" s="154"/>
      <c r="L27" s="154"/>
      <c r="M27" s="158"/>
      <c r="N27" s="158"/>
      <c r="O27" s="169"/>
      <c r="P27" s="169"/>
      <c r="R27" s="169">
        <v>0.25</v>
      </c>
      <c r="S27" s="169">
        <v>0.25</v>
      </c>
      <c r="T27" s="247"/>
      <c r="U27" s="244"/>
      <c r="V27" s="244"/>
      <c r="W27" s="244"/>
      <c r="X27" s="245"/>
      <c r="Y27" s="246"/>
      <c r="Z27" s="244"/>
      <c r="AA27" s="244"/>
      <c r="AB27" s="244"/>
    </row>
    <row r="28" spans="1:28" ht="30" customHeight="1" x14ac:dyDescent="0.25">
      <c r="A28" s="154"/>
      <c r="B28" s="154"/>
      <c r="C28" s="154"/>
      <c r="D28" s="184"/>
      <c r="E28" s="154"/>
      <c r="F28" s="154"/>
      <c r="G28" s="154"/>
      <c r="H28" s="154"/>
      <c r="I28" s="154"/>
      <c r="J28" s="154"/>
      <c r="K28" s="154"/>
      <c r="L28" s="154"/>
      <c r="M28" s="158"/>
      <c r="N28" s="158"/>
      <c r="O28" s="169"/>
      <c r="P28" s="169"/>
      <c r="R28" s="169">
        <v>0.26041666666666702</v>
      </c>
      <c r="S28" s="169">
        <v>0.26041666666666702</v>
      </c>
      <c r="T28" s="247"/>
      <c r="U28" s="244"/>
      <c r="V28" s="244"/>
      <c r="W28" s="244"/>
      <c r="X28" s="245"/>
      <c r="Y28" s="246"/>
      <c r="Z28" s="244"/>
      <c r="AA28" s="244"/>
      <c r="AB28" s="244"/>
    </row>
    <row r="29" spans="1:28" ht="30" customHeight="1" x14ac:dyDescent="0.25">
      <c r="A29" s="154"/>
      <c r="B29" s="154"/>
      <c r="C29" s="154"/>
      <c r="D29" s="184"/>
      <c r="E29" s="154"/>
      <c r="F29" s="154"/>
      <c r="G29" s="154"/>
      <c r="H29" s="154"/>
      <c r="I29" s="154"/>
      <c r="J29" s="154"/>
      <c r="K29" s="154"/>
      <c r="L29" s="154"/>
      <c r="M29" s="158"/>
      <c r="N29" s="158"/>
      <c r="O29" s="169"/>
      <c r="P29" s="169"/>
      <c r="R29" s="169">
        <v>0.27083333333333398</v>
      </c>
      <c r="S29" s="169">
        <v>0.27083333333333398</v>
      </c>
      <c r="T29" s="247"/>
      <c r="U29" s="244"/>
      <c r="V29" s="244"/>
      <c r="W29" s="244"/>
      <c r="X29" s="245"/>
      <c r="Y29" s="246"/>
      <c r="Z29" s="244"/>
      <c r="AA29" s="244"/>
      <c r="AB29" s="244"/>
    </row>
    <row r="30" spans="1:28" ht="30" customHeight="1" x14ac:dyDescent="0.25">
      <c r="A30" s="154"/>
      <c r="B30" s="154"/>
      <c r="C30" s="154"/>
      <c r="D30" s="184"/>
      <c r="E30" s="154"/>
      <c r="F30" s="154"/>
      <c r="G30" s="154"/>
      <c r="H30" s="154"/>
      <c r="I30" s="154"/>
      <c r="J30" s="154"/>
      <c r="K30" s="154"/>
      <c r="L30" s="154"/>
      <c r="M30" s="158"/>
      <c r="N30" s="158"/>
      <c r="O30" s="169"/>
      <c r="P30" s="169"/>
      <c r="R30" s="169">
        <v>0.281250000000001</v>
      </c>
      <c r="S30" s="169">
        <v>0.281250000000001</v>
      </c>
      <c r="T30" s="247"/>
      <c r="U30" s="244"/>
      <c r="V30" s="244"/>
      <c r="W30" s="244"/>
      <c r="X30" s="245"/>
      <c r="Y30" s="246"/>
      <c r="Z30" s="244"/>
      <c r="AA30" s="244"/>
      <c r="AB30" s="244"/>
    </row>
    <row r="31" spans="1:28" ht="30" customHeight="1" x14ac:dyDescent="0.25">
      <c r="A31" s="154"/>
      <c r="B31" s="154"/>
      <c r="C31" s="154"/>
      <c r="D31" s="184"/>
      <c r="E31" s="154"/>
      <c r="F31" s="154"/>
      <c r="G31" s="154"/>
      <c r="H31" s="154"/>
      <c r="I31" s="154"/>
      <c r="J31" s="154"/>
      <c r="K31" s="154"/>
      <c r="L31" s="154"/>
      <c r="M31" s="158"/>
      <c r="N31" s="158"/>
      <c r="O31" s="169"/>
      <c r="P31" s="169"/>
      <c r="R31" s="169">
        <v>0.29166666666666702</v>
      </c>
      <c r="S31" s="169">
        <v>0.29166666666666702</v>
      </c>
      <c r="T31" s="247"/>
      <c r="U31" s="244"/>
      <c r="V31" s="244"/>
      <c r="W31" s="244"/>
      <c r="X31" s="245"/>
      <c r="Y31" s="246"/>
      <c r="Z31" s="244"/>
      <c r="AA31" s="244"/>
      <c r="AB31" s="244"/>
    </row>
    <row r="32" spans="1:28" ht="30" customHeight="1" x14ac:dyDescent="0.25">
      <c r="A32" s="154"/>
      <c r="B32" s="154"/>
      <c r="C32" s="154"/>
      <c r="D32" s="184"/>
      <c r="E32" s="154"/>
      <c r="F32" s="154"/>
      <c r="G32" s="154"/>
      <c r="H32" s="154"/>
      <c r="I32" s="154"/>
      <c r="J32" s="154"/>
      <c r="K32" s="154"/>
      <c r="L32" s="154"/>
      <c r="M32" s="158"/>
      <c r="N32" s="158"/>
      <c r="O32" s="169"/>
      <c r="P32" s="169"/>
      <c r="R32" s="169">
        <v>0.30208333333333398</v>
      </c>
      <c r="S32" s="169">
        <v>0.30208333333333398</v>
      </c>
      <c r="T32" s="247"/>
      <c r="U32" s="244"/>
      <c r="V32" s="244"/>
      <c r="W32" s="244"/>
      <c r="X32" s="245"/>
      <c r="Y32" s="246"/>
      <c r="Z32" s="244"/>
      <c r="AA32" s="244"/>
      <c r="AB32" s="244"/>
    </row>
    <row r="33" spans="1:28" ht="30" customHeight="1" x14ac:dyDescent="0.25">
      <c r="A33" s="154"/>
      <c r="B33" s="154"/>
      <c r="C33" s="154"/>
      <c r="D33" s="184"/>
      <c r="E33" s="154"/>
      <c r="F33" s="154"/>
      <c r="G33" s="154"/>
      <c r="H33" s="154"/>
      <c r="I33" s="154"/>
      <c r="J33" s="154"/>
      <c r="K33" s="154"/>
      <c r="L33" s="154"/>
      <c r="M33" s="158"/>
      <c r="N33" s="158"/>
      <c r="O33" s="169"/>
      <c r="P33" s="169"/>
      <c r="R33" s="169">
        <v>0.312500000000001</v>
      </c>
      <c r="S33" s="169">
        <v>0.312500000000001</v>
      </c>
      <c r="T33" s="247"/>
      <c r="U33" s="244"/>
      <c r="V33" s="244"/>
      <c r="W33" s="244"/>
      <c r="X33" s="245"/>
      <c r="Y33" s="246"/>
      <c r="Z33" s="244"/>
      <c r="AA33" s="244"/>
      <c r="AB33" s="244"/>
    </row>
    <row r="34" spans="1:28" ht="30" customHeight="1" x14ac:dyDescent="0.25">
      <c r="A34" s="154"/>
      <c r="B34" s="154"/>
      <c r="C34" s="154"/>
      <c r="D34" s="184"/>
      <c r="E34" s="154"/>
      <c r="F34" s="154"/>
      <c r="G34" s="154"/>
      <c r="H34" s="154"/>
      <c r="I34" s="154"/>
      <c r="J34" s="154"/>
      <c r="K34" s="154"/>
      <c r="L34" s="154"/>
      <c r="M34" s="158"/>
      <c r="N34" s="158"/>
      <c r="O34" s="169"/>
      <c r="P34" s="169"/>
      <c r="R34" s="169">
        <v>0.32291666666666702</v>
      </c>
      <c r="S34" s="169">
        <v>0.32291666666666702</v>
      </c>
      <c r="T34" s="247"/>
      <c r="U34" s="244"/>
      <c r="V34" s="244"/>
      <c r="W34" s="244"/>
      <c r="X34" s="245"/>
      <c r="Y34" s="246"/>
      <c r="Z34" s="244"/>
      <c r="AA34" s="244"/>
      <c r="AB34" s="244"/>
    </row>
    <row r="35" spans="1:28" ht="30" customHeight="1" x14ac:dyDescent="0.25">
      <c r="A35" s="154"/>
      <c r="B35" s="154"/>
      <c r="C35" s="154"/>
      <c r="D35" s="184"/>
      <c r="E35" s="154"/>
      <c r="F35" s="154"/>
      <c r="G35" s="154"/>
      <c r="H35" s="154"/>
      <c r="I35" s="154"/>
      <c r="J35" s="154"/>
      <c r="K35" s="154"/>
      <c r="L35" s="154"/>
      <c r="M35" s="158"/>
      <c r="N35" s="158"/>
      <c r="O35" s="169"/>
      <c r="P35" s="169"/>
      <c r="R35" s="169">
        <v>0.33333333333333398</v>
      </c>
      <c r="S35" s="169">
        <v>0.33333333333333398</v>
      </c>
      <c r="T35" s="247"/>
      <c r="U35" s="244"/>
      <c r="V35" s="244"/>
      <c r="W35" s="244"/>
      <c r="X35" s="245"/>
      <c r="Y35" s="246"/>
      <c r="Z35" s="244"/>
      <c r="AA35" s="244"/>
      <c r="AB35" s="244"/>
    </row>
    <row r="36" spans="1:28" ht="30" customHeight="1" x14ac:dyDescent="0.25">
      <c r="A36" s="154"/>
      <c r="B36" s="154"/>
      <c r="C36" s="154"/>
      <c r="D36" s="184"/>
      <c r="E36" s="154"/>
      <c r="F36" s="154"/>
      <c r="G36" s="154"/>
      <c r="H36" s="154"/>
      <c r="I36" s="154"/>
      <c r="J36" s="154"/>
      <c r="K36" s="154"/>
      <c r="L36" s="154"/>
      <c r="M36" s="158"/>
      <c r="N36" s="158"/>
      <c r="O36" s="169"/>
      <c r="P36" s="169"/>
      <c r="R36" s="169">
        <v>0.343750000000001</v>
      </c>
      <c r="S36" s="169">
        <v>0.343750000000001</v>
      </c>
      <c r="T36" s="247"/>
      <c r="U36" s="244"/>
      <c r="V36" s="244"/>
      <c r="W36" s="244"/>
      <c r="X36" s="245"/>
      <c r="Y36" s="246"/>
      <c r="Z36" s="244"/>
      <c r="AA36" s="244"/>
      <c r="AB36" s="244"/>
    </row>
    <row r="37" spans="1:28" ht="30" customHeight="1" x14ac:dyDescent="0.25">
      <c r="A37" s="154"/>
      <c r="B37" s="154"/>
      <c r="C37" s="154"/>
      <c r="D37" s="184"/>
      <c r="E37" s="154"/>
      <c r="F37" s="154"/>
      <c r="G37" s="154"/>
      <c r="H37" s="154"/>
      <c r="I37" s="154"/>
      <c r="J37" s="154"/>
      <c r="K37" s="154"/>
      <c r="L37" s="154"/>
      <c r="M37" s="158"/>
      <c r="N37" s="158"/>
      <c r="O37" s="169"/>
      <c r="P37" s="169"/>
      <c r="R37" s="169">
        <v>0.35416666666666702</v>
      </c>
      <c r="S37" s="169">
        <v>0.35416666666666702</v>
      </c>
      <c r="T37" s="247"/>
      <c r="U37" s="244"/>
      <c r="V37" s="244"/>
      <c r="W37" s="244"/>
      <c r="X37" s="245"/>
      <c r="Y37" s="246"/>
      <c r="Z37" s="244"/>
      <c r="AA37" s="244"/>
      <c r="AB37" s="244"/>
    </row>
    <row r="38" spans="1:28" ht="30" customHeight="1" x14ac:dyDescent="0.25">
      <c r="A38" s="154"/>
      <c r="B38" s="154"/>
      <c r="C38" s="154"/>
      <c r="D38" s="184"/>
      <c r="E38" s="154"/>
      <c r="F38" s="154"/>
      <c r="G38" s="154"/>
      <c r="H38" s="154"/>
      <c r="I38" s="154"/>
      <c r="J38" s="154"/>
      <c r="K38" s="154"/>
      <c r="L38" s="154"/>
      <c r="M38" s="158"/>
      <c r="N38" s="158"/>
      <c r="O38" s="169"/>
      <c r="P38" s="169"/>
      <c r="R38" s="169">
        <v>0.36458333333333398</v>
      </c>
      <c r="S38" s="169">
        <v>0.36458333333333398</v>
      </c>
      <c r="T38" s="247"/>
      <c r="U38" s="244"/>
      <c r="V38" s="244"/>
      <c r="W38" s="244"/>
      <c r="X38" s="245"/>
      <c r="Y38" s="246"/>
      <c r="Z38" s="244"/>
      <c r="AA38" s="244"/>
      <c r="AB38" s="244"/>
    </row>
    <row r="39" spans="1:28" ht="30" customHeight="1" x14ac:dyDescent="0.25">
      <c r="A39" s="154"/>
      <c r="B39" s="154"/>
      <c r="C39" s="154"/>
      <c r="D39" s="184"/>
      <c r="E39" s="154"/>
      <c r="F39" s="154"/>
      <c r="G39" s="154"/>
      <c r="H39" s="154"/>
      <c r="I39" s="154"/>
      <c r="J39" s="154"/>
      <c r="K39" s="154"/>
      <c r="L39" s="154"/>
      <c r="M39" s="158"/>
      <c r="N39" s="158"/>
      <c r="O39" s="169"/>
      <c r="P39" s="169"/>
      <c r="R39" s="169">
        <v>0.375000000000001</v>
      </c>
      <c r="S39" s="169">
        <v>0.375000000000001</v>
      </c>
      <c r="T39" s="247"/>
      <c r="U39" s="244"/>
      <c r="V39" s="244"/>
      <c r="W39" s="244"/>
      <c r="X39" s="245"/>
      <c r="Y39" s="246"/>
      <c r="Z39" s="244"/>
      <c r="AA39" s="244"/>
      <c r="AB39" s="244"/>
    </row>
    <row r="40" spans="1:28" ht="30" customHeight="1" x14ac:dyDescent="0.25">
      <c r="A40" s="154"/>
      <c r="B40" s="154"/>
      <c r="C40" s="154"/>
      <c r="D40" s="184"/>
      <c r="E40" s="154"/>
      <c r="F40" s="154"/>
      <c r="G40" s="154"/>
      <c r="H40" s="154"/>
      <c r="I40" s="154"/>
      <c r="J40" s="154"/>
      <c r="K40" s="154"/>
      <c r="L40" s="154"/>
      <c r="M40" s="158"/>
      <c r="N40" s="158"/>
      <c r="O40" s="169"/>
      <c r="P40" s="169"/>
      <c r="R40" s="169">
        <v>0.38541666666666702</v>
      </c>
      <c r="S40" s="169">
        <v>0.38541666666666702</v>
      </c>
      <c r="T40" s="247"/>
      <c r="U40" s="244"/>
      <c r="V40" s="244"/>
      <c r="W40" s="244"/>
      <c r="X40" s="245"/>
      <c r="Y40" s="246"/>
      <c r="Z40" s="244"/>
      <c r="AA40" s="244"/>
      <c r="AB40" s="244"/>
    </row>
    <row r="41" spans="1:28" ht="30" customHeight="1" x14ac:dyDescent="0.25">
      <c r="A41" s="154"/>
      <c r="B41" s="154"/>
      <c r="C41" s="154"/>
      <c r="D41" s="184"/>
      <c r="E41" s="154"/>
      <c r="F41" s="154"/>
      <c r="G41" s="154"/>
      <c r="H41" s="154"/>
      <c r="I41" s="154"/>
      <c r="J41" s="154"/>
      <c r="K41" s="154"/>
      <c r="L41" s="154"/>
      <c r="M41" s="158"/>
      <c r="N41" s="158"/>
      <c r="O41" s="169"/>
      <c r="P41" s="169"/>
      <c r="R41" s="169">
        <v>0.39583333333333398</v>
      </c>
      <c r="S41" s="169">
        <v>0.39583333333333398</v>
      </c>
      <c r="T41" s="247"/>
      <c r="U41" s="244"/>
      <c r="V41" s="244"/>
      <c r="W41" s="244"/>
      <c r="X41" s="245"/>
      <c r="Y41" s="246"/>
      <c r="Z41" s="244"/>
      <c r="AA41" s="244"/>
      <c r="AB41" s="244"/>
    </row>
    <row r="42" spans="1:28" ht="30" customHeight="1" x14ac:dyDescent="0.25">
      <c r="A42" s="154"/>
      <c r="B42" s="154"/>
      <c r="C42" s="154"/>
      <c r="D42" s="184"/>
      <c r="E42" s="154"/>
      <c r="F42" s="154"/>
      <c r="G42" s="154"/>
      <c r="H42" s="154"/>
      <c r="I42" s="154"/>
      <c r="J42" s="154"/>
      <c r="K42" s="154"/>
      <c r="L42" s="154"/>
      <c r="M42" s="158"/>
      <c r="N42" s="158"/>
      <c r="O42" s="169"/>
      <c r="P42" s="169"/>
      <c r="R42" s="169">
        <v>0.406250000000001</v>
      </c>
      <c r="S42" s="169">
        <v>0.406250000000001</v>
      </c>
      <c r="T42" s="247"/>
      <c r="U42" s="244"/>
      <c r="V42" s="244"/>
      <c r="W42" s="244"/>
      <c r="X42" s="245"/>
      <c r="Y42" s="246"/>
      <c r="Z42" s="244"/>
      <c r="AA42" s="244"/>
      <c r="AB42" s="244"/>
    </row>
    <row r="43" spans="1:28" ht="30" customHeight="1" x14ac:dyDescent="0.25">
      <c r="A43" s="154"/>
      <c r="B43" s="154"/>
      <c r="C43" s="154"/>
      <c r="D43" s="184"/>
      <c r="E43" s="154"/>
      <c r="F43" s="154"/>
      <c r="G43" s="154"/>
      <c r="H43" s="154"/>
      <c r="I43" s="154"/>
      <c r="J43" s="154"/>
      <c r="K43" s="154"/>
      <c r="L43" s="154"/>
      <c r="M43" s="158"/>
      <c r="N43" s="158"/>
      <c r="O43" s="169"/>
      <c r="P43" s="169"/>
      <c r="R43" s="169">
        <v>0.41666666666666702</v>
      </c>
      <c r="S43" s="169">
        <v>0.41666666666666702</v>
      </c>
      <c r="T43" s="247"/>
      <c r="U43" s="244"/>
      <c r="V43" s="244"/>
      <c r="W43" s="244"/>
      <c r="X43" s="245"/>
      <c r="Y43" s="246"/>
      <c r="Z43" s="244"/>
      <c r="AA43" s="244"/>
      <c r="AB43" s="244"/>
    </row>
    <row r="44" spans="1:28" ht="30" customHeight="1" x14ac:dyDescent="0.25">
      <c r="A44" s="154"/>
      <c r="B44" s="154"/>
      <c r="C44" s="154"/>
      <c r="D44" s="184"/>
      <c r="E44" s="154"/>
      <c r="F44" s="154"/>
      <c r="G44" s="154"/>
      <c r="H44" s="154"/>
      <c r="I44" s="154"/>
      <c r="J44" s="154"/>
      <c r="K44" s="154"/>
      <c r="L44" s="154"/>
      <c r="M44" s="158"/>
      <c r="N44" s="158"/>
      <c r="O44" s="169"/>
      <c r="P44" s="169"/>
      <c r="R44" s="169">
        <v>0.42708333333333398</v>
      </c>
      <c r="S44" s="169">
        <v>0.42708333333333398</v>
      </c>
      <c r="T44" s="247"/>
      <c r="U44" s="244"/>
      <c r="V44" s="244"/>
      <c r="W44" s="244"/>
      <c r="X44" s="245"/>
      <c r="Y44" s="246"/>
      <c r="Z44" s="244"/>
      <c r="AA44" s="244"/>
      <c r="AB44" s="244"/>
    </row>
    <row r="45" spans="1:28" ht="30" customHeight="1" x14ac:dyDescent="0.25">
      <c r="A45" s="154"/>
      <c r="B45" s="154"/>
      <c r="C45" s="154"/>
      <c r="D45" s="184"/>
      <c r="E45" s="154"/>
      <c r="F45" s="154"/>
      <c r="G45" s="154"/>
      <c r="H45" s="154"/>
      <c r="I45" s="154"/>
      <c r="J45" s="154"/>
      <c r="K45" s="154"/>
      <c r="L45" s="154"/>
      <c r="M45" s="158"/>
      <c r="N45" s="158"/>
      <c r="O45" s="169"/>
      <c r="P45" s="169"/>
      <c r="R45" s="169">
        <v>0.437500000000001</v>
      </c>
      <c r="S45" s="169">
        <v>0.437500000000001</v>
      </c>
      <c r="T45" s="247"/>
      <c r="V45" s="244"/>
      <c r="W45" s="244"/>
      <c r="X45" s="245"/>
      <c r="Y45" s="246"/>
      <c r="Z45" s="244"/>
      <c r="AA45" s="244"/>
      <c r="AB45" s="244"/>
    </row>
    <row r="46" spans="1:28" ht="30" customHeight="1" x14ac:dyDescent="0.25">
      <c r="A46" s="154"/>
      <c r="B46" s="154"/>
      <c r="C46" s="154"/>
      <c r="D46" s="184"/>
      <c r="E46" s="154"/>
      <c r="F46" s="154"/>
      <c r="G46" s="154"/>
      <c r="H46" s="154"/>
      <c r="I46" s="154"/>
      <c r="J46" s="154"/>
      <c r="K46" s="154"/>
      <c r="L46" s="154"/>
      <c r="M46" s="158"/>
      <c r="N46" s="158"/>
      <c r="O46" s="169"/>
      <c r="P46" s="169"/>
      <c r="R46" s="169">
        <v>0.44791666666666702</v>
      </c>
      <c r="S46" s="169">
        <v>0.44791666666666702</v>
      </c>
      <c r="T46" s="247"/>
      <c r="V46" s="244"/>
      <c r="W46" s="244"/>
      <c r="X46" s="245"/>
      <c r="Y46" s="246"/>
      <c r="Z46" s="244"/>
      <c r="AA46" s="244"/>
      <c r="AB46" s="244"/>
    </row>
    <row r="47" spans="1:28" ht="30" customHeight="1" x14ac:dyDescent="0.25">
      <c r="A47" s="154"/>
      <c r="B47" s="154"/>
      <c r="C47" s="154"/>
      <c r="D47" s="184"/>
      <c r="E47" s="154"/>
      <c r="F47" s="154"/>
      <c r="G47" s="154"/>
      <c r="H47" s="154"/>
      <c r="I47" s="154"/>
      <c r="J47" s="154"/>
      <c r="K47" s="154"/>
      <c r="L47" s="154"/>
      <c r="M47" s="158"/>
      <c r="N47" s="158"/>
      <c r="O47" s="169"/>
      <c r="P47" s="169"/>
      <c r="R47" s="169">
        <v>0.45833333333333398</v>
      </c>
      <c r="S47" s="169">
        <v>0.45833333333333398</v>
      </c>
      <c r="T47" s="247"/>
      <c r="V47" s="244"/>
      <c r="W47" s="244"/>
      <c r="X47" s="245"/>
      <c r="Y47" s="246"/>
      <c r="Z47" s="244"/>
      <c r="AA47" s="244"/>
      <c r="AB47" s="244"/>
    </row>
    <row r="48" spans="1:28" ht="30" customHeight="1" x14ac:dyDescent="0.25">
      <c r="A48" s="154"/>
      <c r="B48" s="154"/>
      <c r="C48" s="154"/>
      <c r="D48" s="184"/>
      <c r="E48" s="154"/>
      <c r="F48" s="154"/>
      <c r="G48" s="154"/>
      <c r="H48" s="154"/>
      <c r="I48" s="154"/>
      <c r="J48" s="154"/>
      <c r="K48" s="154"/>
      <c r="L48" s="154"/>
      <c r="M48" s="158"/>
      <c r="N48" s="158"/>
      <c r="O48" s="169"/>
      <c r="P48" s="169"/>
      <c r="R48" s="169">
        <v>0.468750000000001</v>
      </c>
      <c r="S48" s="169">
        <v>0.468750000000001</v>
      </c>
      <c r="T48" s="247"/>
      <c r="V48" s="244"/>
      <c r="W48" s="244"/>
      <c r="X48" s="245"/>
      <c r="Y48" s="246"/>
      <c r="Z48" s="244"/>
      <c r="AA48" s="244"/>
      <c r="AB48" s="244"/>
    </row>
    <row r="49" spans="1:28" ht="30" customHeight="1" x14ac:dyDescent="0.25">
      <c r="A49" s="154"/>
      <c r="B49" s="154"/>
      <c r="C49" s="154"/>
      <c r="D49" s="184"/>
      <c r="E49" s="154"/>
      <c r="F49" s="154"/>
      <c r="G49" s="154"/>
      <c r="H49" s="154"/>
      <c r="I49" s="154"/>
      <c r="J49" s="154"/>
      <c r="K49" s="154"/>
      <c r="L49" s="154"/>
      <c r="M49" s="158"/>
      <c r="N49" s="158"/>
      <c r="O49" s="169"/>
      <c r="P49" s="169"/>
      <c r="R49" s="169">
        <v>0.47916666666666802</v>
      </c>
      <c r="S49" s="169">
        <v>0.47916666666666802</v>
      </c>
      <c r="T49" s="247"/>
      <c r="V49" s="244"/>
      <c r="W49" s="244"/>
      <c r="X49" s="245"/>
      <c r="Y49" s="246"/>
      <c r="Z49" s="244"/>
      <c r="AA49" s="244"/>
      <c r="AB49" s="244"/>
    </row>
    <row r="50" spans="1:28" ht="30" customHeight="1" x14ac:dyDescent="0.25">
      <c r="A50" s="154"/>
      <c r="B50" s="154"/>
      <c r="C50" s="154"/>
      <c r="D50" s="184"/>
      <c r="E50" s="154"/>
      <c r="F50" s="154"/>
      <c r="G50" s="154"/>
      <c r="H50" s="154"/>
      <c r="I50" s="154"/>
      <c r="J50" s="154"/>
      <c r="K50" s="154"/>
      <c r="L50" s="154"/>
      <c r="M50" s="158"/>
      <c r="N50" s="158"/>
      <c r="O50" s="169"/>
      <c r="P50" s="169"/>
      <c r="R50" s="169">
        <v>0.48958333333333398</v>
      </c>
      <c r="S50" s="169">
        <v>0.48958333333333398</v>
      </c>
      <c r="T50" s="247"/>
      <c r="V50" s="244"/>
      <c r="W50" s="244"/>
      <c r="X50" s="245"/>
      <c r="Y50" s="246"/>
      <c r="Z50" s="244"/>
      <c r="AA50" s="244"/>
      <c r="AB50" s="244"/>
    </row>
    <row r="51" spans="1:28" ht="30" customHeight="1" x14ac:dyDescent="0.25">
      <c r="A51" s="154"/>
      <c r="B51" s="154"/>
      <c r="C51" s="154"/>
      <c r="D51" s="184"/>
      <c r="E51" s="154"/>
      <c r="F51" s="154"/>
      <c r="G51" s="154"/>
      <c r="H51" s="154"/>
      <c r="I51" s="154"/>
      <c r="J51" s="154"/>
      <c r="K51" s="154"/>
      <c r="L51" s="154"/>
      <c r="M51" s="158"/>
      <c r="N51" s="158"/>
      <c r="O51" s="169"/>
      <c r="P51" s="169"/>
      <c r="R51" s="169">
        <v>0.500000000000001</v>
      </c>
      <c r="S51" s="169">
        <v>0.500000000000001</v>
      </c>
      <c r="T51" s="247"/>
      <c r="V51" s="244"/>
      <c r="W51" s="244"/>
      <c r="X51" s="245"/>
      <c r="Y51" s="246"/>
      <c r="Z51" s="244"/>
      <c r="AA51" s="244"/>
      <c r="AB51" s="244"/>
    </row>
    <row r="52" spans="1:28" ht="30" customHeight="1" x14ac:dyDescent="0.25">
      <c r="A52" s="154"/>
      <c r="B52" s="154"/>
      <c r="C52" s="154"/>
      <c r="D52" s="184"/>
      <c r="E52" s="154"/>
      <c r="F52" s="154"/>
      <c r="G52" s="154"/>
      <c r="H52" s="154"/>
      <c r="I52" s="154"/>
      <c r="J52" s="154"/>
      <c r="K52" s="154"/>
      <c r="L52" s="154"/>
      <c r="M52" s="158"/>
      <c r="N52" s="158"/>
      <c r="O52" s="169"/>
      <c r="P52" s="169"/>
      <c r="R52" s="169">
        <v>0.51041666666666796</v>
      </c>
      <c r="S52" s="169">
        <v>0.51041666666666796</v>
      </c>
      <c r="T52" s="247"/>
      <c r="V52" s="244"/>
      <c r="W52" s="244"/>
      <c r="X52" s="245"/>
      <c r="Y52" s="246"/>
      <c r="Z52" s="244"/>
      <c r="AA52" s="244"/>
      <c r="AB52" s="244"/>
    </row>
    <row r="53" spans="1:28" ht="30" customHeight="1" x14ac:dyDescent="0.25">
      <c r="A53" s="154"/>
      <c r="B53" s="154"/>
      <c r="C53" s="154"/>
      <c r="D53" s="184"/>
      <c r="E53" s="154"/>
      <c r="F53" s="154"/>
      <c r="G53" s="154"/>
      <c r="H53" s="154"/>
      <c r="I53" s="154"/>
      <c r="J53" s="154"/>
      <c r="K53" s="154"/>
      <c r="L53" s="154"/>
      <c r="M53" s="158"/>
      <c r="N53" s="158"/>
      <c r="O53" s="169"/>
      <c r="P53" s="169"/>
      <c r="R53" s="169">
        <v>0.52083333333333404</v>
      </c>
      <c r="S53" s="169">
        <v>0.52083333333333404</v>
      </c>
      <c r="T53" s="247"/>
      <c r="V53" s="244"/>
      <c r="W53" s="244"/>
      <c r="X53" s="245"/>
      <c r="Y53" s="246"/>
      <c r="Z53" s="244"/>
      <c r="AA53" s="244"/>
      <c r="AB53" s="244"/>
    </row>
    <row r="54" spans="1:28" ht="30" customHeight="1" x14ac:dyDescent="0.25">
      <c r="A54" s="154"/>
      <c r="B54" s="154"/>
      <c r="C54" s="154"/>
      <c r="D54" s="184"/>
      <c r="E54" s="154"/>
      <c r="F54" s="154"/>
      <c r="G54" s="154"/>
      <c r="H54" s="154"/>
      <c r="I54" s="154"/>
      <c r="J54" s="154"/>
      <c r="K54" s="154"/>
      <c r="L54" s="154"/>
      <c r="M54" s="158"/>
      <c r="N54" s="158"/>
      <c r="O54" s="169"/>
      <c r="P54" s="169"/>
      <c r="R54" s="169">
        <v>0.531250000000001</v>
      </c>
      <c r="S54" s="169">
        <v>0.531250000000001</v>
      </c>
      <c r="T54" s="247"/>
      <c r="V54" s="244"/>
      <c r="W54" s="244"/>
      <c r="X54" s="245"/>
      <c r="Y54" s="246"/>
      <c r="Z54" s="244"/>
      <c r="AA54" s="244"/>
      <c r="AB54" s="244"/>
    </row>
    <row r="55" spans="1:28" ht="30" customHeight="1" x14ac:dyDescent="0.25">
      <c r="A55" s="154"/>
      <c r="B55" s="154"/>
      <c r="C55" s="154"/>
      <c r="D55" s="184"/>
      <c r="E55" s="154"/>
      <c r="F55" s="154"/>
      <c r="G55" s="154"/>
      <c r="H55" s="154"/>
      <c r="I55" s="154"/>
      <c r="J55" s="154"/>
      <c r="K55" s="154"/>
      <c r="L55" s="154"/>
      <c r="M55" s="158"/>
      <c r="N55" s="158"/>
      <c r="O55" s="169"/>
      <c r="P55" s="169"/>
      <c r="R55" s="169">
        <v>0.54166666666666796</v>
      </c>
      <c r="S55" s="169">
        <v>0.54166666666666796</v>
      </c>
      <c r="T55" s="247"/>
      <c r="V55" s="244"/>
      <c r="W55" s="244"/>
      <c r="X55" s="245"/>
      <c r="Y55" s="246"/>
      <c r="Z55" s="244"/>
      <c r="AA55" s="244"/>
      <c r="AB55" s="244"/>
    </row>
    <row r="56" spans="1:28" ht="30" customHeight="1" x14ac:dyDescent="0.25">
      <c r="A56" s="154"/>
      <c r="B56" s="154"/>
      <c r="C56" s="154"/>
      <c r="D56" s="184"/>
      <c r="E56" s="154"/>
      <c r="F56" s="154"/>
      <c r="G56" s="154"/>
      <c r="H56" s="154"/>
      <c r="I56" s="154"/>
      <c r="J56" s="154"/>
      <c r="K56" s="154"/>
      <c r="L56" s="154"/>
      <c r="M56" s="158"/>
      <c r="N56" s="158"/>
      <c r="O56" s="169"/>
      <c r="P56" s="169"/>
      <c r="R56" s="169">
        <v>0.55208333333333404</v>
      </c>
      <c r="S56" s="169">
        <v>0.55208333333333404</v>
      </c>
      <c r="T56" s="247"/>
      <c r="V56" s="244"/>
      <c r="W56" s="244"/>
      <c r="X56" s="245"/>
      <c r="Y56" s="246"/>
      <c r="Z56" s="244"/>
      <c r="AA56" s="244"/>
      <c r="AB56" s="244"/>
    </row>
    <row r="57" spans="1:28" ht="30" customHeight="1" x14ac:dyDescent="0.25">
      <c r="A57" s="154"/>
      <c r="B57" s="154"/>
      <c r="C57" s="154"/>
      <c r="D57" s="184"/>
      <c r="E57" s="154"/>
      <c r="F57" s="154"/>
      <c r="G57" s="154"/>
      <c r="H57" s="154"/>
      <c r="I57" s="154"/>
      <c r="J57" s="154"/>
      <c r="K57" s="154"/>
      <c r="L57" s="154"/>
      <c r="M57" s="158"/>
      <c r="N57" s="158"/>
      <c r="O57" s="169"/>
      <c r="P57" s="169"/>
      <c r="R57" s="169">
        <v>0.562500000000001</v>
      </c>
      <c r="S57" s="169">
        <v>0.562500000000001</v>
      </c>
      <c r="T57" s="247"/>
      <c r="V57" s="244"/>
      <c r="W57" s="244"/>
      <c r="X57" s="245"/>
      <c r="Y57" s="246"/>
      <c r="Z57" s="244"/>
      <c r="AA57" s="244"/>
      <c r="AB57" s="244"/>
    </row>
    <row r="58" spans="1:28" ht="30" customHeight="1" x14ac:dyDescent="0.25">
      <c r="A58" s="154"/>
      <c r="B58" s="154"/>
      <c r="C58" s="154"/>
      <c r="D58" s="184"/>
      <c r="E58" s="154"/>
      <c r="F58" s="154"/>
      <c r="G58" s="154"/>
      <c r="H58" s="154"/>
      <c r="I58" s="154"/>
      <c r="J58" s="154"/>
      <c r="K58" s="154"/>
      <c r="L58" s="154"/>
      <c r="M58" s="158"/>
      <c r="N58" s="158"/>
      <c r="O58" s="169"/>
      <c r="P58" s="169"/>
      <c r="R58" s="169">
        <v>0.57291666666666796</v>
      </c>
      <c r="S58" s="169">
        <v>0.57291666666666796</v>
      </c>
      <c r="T58" s="247"/>
      <c r="V58" s="244"/>
      <c r="W58" s="244"/>
      <c r="X58" s="245"/>
      <c r="Y58" s="246"/>
      <c r="Z58" s="244"/>
      <c r="AA58" s="244"/>
      <c r="AB58" s="244"/>
    </row>
    <row r="59" spans="1:28" ht="30" customHeight="1" x14ac:dyDescent="0.25">
      <c r="A59" s="154"/>
      <c r="B59" s="154"/>
      <c r="C59" s="154"/>
      <c r="D59" s="184"/>
      <c r="E59" s="154"/>
      <c r="F59" s="154"/>
      <c r="G59" s="154"/>
      <c r="H59" s="154"/>
      <c r="I59" s="154"/>
      <c r="J59" s="154"/>
      <c r="K59" s="154"/>
      <c r="L59" s="154"/>
      <c r="M59" s="158"/>
      <c r="N59" s="158"/>
      <c r="O59" s="169"/>
      <c r="P59" s="169"/>
      <c r="R59" s="169">
        <v>0.58333333333333404</v>
      </c>
      <c r="S59" s="169">
        <v>0.58333333333333404</v>
      </c>
      <c r="T59" s="247"/>
      <c r="V59" s="244"/>
      <c r="W59" s="244"/>
      <c r="X59" s="245"/>
      <c r="Y59" s="246"/>
      <c r="Z59" s="244"/>
      <c r="AA59" s="244"/>
      <c r="AB59" s="244"/>
    </row>
    <row r="60" spans="1:28" ht="30" customHeight="1" x14ac:dyDescent="0.25">
      <c r="A60" s="154"/>
      <c r="B60" s="154"/>
      <c r="C60" s="154"/>
      <c r="D60" s="184"/>
      <c r="E60" s="154"/>
      <c r="F60" s="154"/>
      <c r="G60" s="154"/>
      <c r="H60" s="154"/>
      <c r="I60" s="154"/>
      <c r="J60" s="154"/>
      <c r="K60" s="154"/>
      <c r="L60" s="154"/>
      <c r="M60" s="158"/>
      <c r="N60" s="158"/>
      <c r="O60" s="169"/>
      <c r="P60" s="169"/>
      <c r="R60" s="169">
        <v>0.593750000000001</v>
      </c>
      <c r="S60" s="169">
        <v>0.593750000000001</v>
      </c>
      <c r="T60" s="247"/>
      <c r="V60" s="244"/>
      <c r="W60" s="244"/>
      <c r="X60" s="245"/>
      <c r="Y60" s="246"/>
      <c r="Z60" s="244"/>
      <c r="AA60" s="244"/>
      <c r="AB60" s="244"/>
    </row>
    <row r="61" spans="1:28" ht="30" customHeight="1" x14ac:dyDescent="0.25">
      <c r="A61" s="154"/>
      <c r="B61" s="154"/>
      <c r="C61" s="154"/>
      <c r="D61" s="184"/>
      <c r="E61" s="154"/>
      <c r="F61" s="154"/>
      <c r="G61" s="154"/>
      <c r="H61" s="154"/>
      <c r="I61" s="154"/>
      <c r="J61" s="154"/>
      <c r="K61" s="154"/>
      <c r="L61" s="154"/>
      <c r="M61" s="158"/>
      <c r="N61" s="158"/>
      <c r="O61" s="169"/>
      <c r="P61" s="169"/>
      <c r="R61" s="169">
        <v>0.60416666666666796</v>
      </c>
      <c r="S61" s="169">
        <v>0.60416666666666796</v>
      </c>
      <c r="T61" s="247"/>
      <c r="V61" s="244"/>
      <c r="W61" s="244"/>
      <c r="X61" s="245"/>
      <c r="Y61" s="246"/>
      <c r="Z61" s="244"/>
      <c r="AA61" s="244"/>
      <c r="AB61" s="244"/>
    </row>
    <row r="62" spans="1:28" ht="30" customHeight="1" x14ac:dyDescent="0.25">
      <c r="A62" s="154"/>
      <c r="B62" s="154"/>
      <c r="C62" s="154"/>
      <c r="D62" s="184"/>
      <c r="E62" s="154"/>
      <c r="F62" s="154"/>
      <c r="G62" s="154"/>
      <c r="H62" s="154"/>
      <c r="I62" s="154"/>
      <c r="J62" s="154"/>
      <c r="K62" s="154"/>
      <c r="L62" s="154"/>
      <c r="M62" s="158"/>
      <c r="N62" s="158"/>
      <c r="O62" s="169"/>
      <c r="P62" s="169"/>
      <c r="R62" s="169">
        <v>0.61458333333333404</v>
      </c>
      <c r="S62" s="169">
        <v>0.61458333333333404</v>
      </c>
      <c r="T62" s="247"/>
      <c r="V62" s="244"/>
      <c r="W62" s="244"/>
      <c r="X62" s="245"/>
      <c r="Y62" s="246"/>
      <c r="Z62" s="244"/>
      <c r="AA62" s="244"/>
      <c r="AB62" s="244"/>
    </row>
    <row r="63" spans="1:28" ht="30" customHeight="1" x14ac:dyDescent="0.25">
      <c r="A63" s="154"/>
      <c r="B63" s="154"/>
      <c r="C63" s="154"/>
      <c r="D63" s="184"/>
      <c r="E63" s="154"/>
      <c r="F63" s="154"/>
      <c r="G63" s="154"/>
      <c r="H63" s="154"/>
      <c r="I63" s="154"/>
      <c r="J63" s="154"/>
      <c r="K63" s="154"/>
      <c r="L63" s="154"/>
      <c r="M63" s="158"/>
      <c r="N63" s="158"/>
      <c r="O63" s="169"/>
      <c r="R63" s="169">
        <v>0.625000000000001</v>
      </c>
      <c r="S63" s="169">
        <v>0.625000000000001</v>
      </c>
      <c r="T63" s="247"/>
      <c r="V63" s="244"/>
      <c r="W63" s="244"/>
      <c r="X63" s="245"/>
      <c r="Y63" s="246"/>
      <c r="Z63" s="244"/>
      <c r="AA63" s="244"/>
      <c r="AB63" s="244"/>
    </row>
    <row r="64" spans="1:28" ht="30" customHeight="1" x14ac:dyDescent="0.25">
      <c r="A64" s="154"/>
      <c r="B64" s="154"/>
      <c r="C64" s="154"/>
      <c r="D64" s="184"/>
      <c r="E64" s="154"/>
      <c r="F64" s="154"/>
      <c r="G64" s="154"/>
      <c r="H64" s="154"/>
      <c r="I64" s="154"/>
      <c r="J64" s="154"/>
      <c r="K64" s="154"/>
      <c r="L64" s="154"/>
      <c r="M64" s="158"/>
      <c r="N64" s="158"/>
      <c r="O64" s="169"/>
      <c r="R64" s="169">
        <v>0.63541666666666796</v>
      </c>
      <c r="S64" s="169">
        <v>0.63541666666666796</v>
      </c>
      <c r="V64" s="244"/>
      <c r="W64" s="244"/>
      <c r="X64" s="245"/>
      <c r="Y64" s="246"/>
      <c r="Z64" s="244"/>
      <c r="AA64" s="244"/>
      <c r="AB64" s="244"/>
    </row>
    <row r="65" spans="1:28" ht="30" customHeight="1" x14ac:dyDescent="0.25">
      <c r="A65" s="154"/>
      <c r="B65" s="154"/>
      <c r="C65" s="154"/>
      <c r="D65" s="184"/>
      <c r="E65" s="154"/>
      <c r="F65" s="154"/>
      <c r="G65" s="154"/>
      <c r="H65" s="154"/>
      <c r="I65" s="154"/>
      <c r="J65" s="154"/>
      <c r="K65" s="154"/>
      <c r="L65" s="154"/>
      <c r="M65" s="158"/>
      <c r="N65" s="158"/>
      <c r="O65" s="169"/>
      <c r="R65" s="169">
        <v>0.64583333333333504</v>
      </c>
      <c r="S65" s="169">
        <v>0.64583333333333504</v>
      </c>
      <c r="V65" s="244"/>
      <c r="W65" s="244"/>
      <c r="X65" s="245"/>
      <c r="Y65" s="246"/>
      <c r="Z65" s="244"/>
      <c r="AA65" s="244"/>
      <c r="AB65" s="244"/>
    </row>
    <row r="66" spans="1:28" ht="30" customHeight="1" x14ac:dyDescent="0.25">
      <c r="A66" s="154"/>
      <c r="B66" s="154"/>
      <c r="C66" s="154"/>
      <c r="D66" s="184"/>
      <c r="E66" s="154"/>
      <c r="F66" s="154"/>
      <c r="G66" s="154"/>
      <c r="H66" s="154"/>
      <c r="I66" s="154"/>
      <c r="J66" s="154"/>
      <c r="K66" s="154"/>
      <c r="L66" s="154"/>
      <c r="M66" s="158"/>
      <c r="N66" s="158"/>
      <c r="O66" s="169"/>
      <c r="R66" s="169">
        <v>0.656250000000001</v>
      </c>
      <c r="S66" s="169">
        <v>0.656250000000001</v>
      </c>
      <c r="V66" s="244"/>
      <c r="W66" s="244"/>
      <c r="X66" s="245"/>
      <c r="Y66" s="246"/>
      <c r="Z66" s="244"/>
      <c r="AA66" s="244"/>
      <c r="AB66" s="244"/>
    </row>
    <row r="67" spans="1:28" ht="30" customHeight="1" x14ac:dyDescent="0.25">
      <c r="A67" s="154"/>
      <c r="B67" s="154"/>
      <c r="C67" s="154"/>
      <c r="D67" s="184"/>
      <c r="E67" s="154"/>
      <c r="F67" s="154"/>
      <c r="G67" s="154"/>
      <c r="H67" s="154"/>
      <c r="I67" s="154"/>
      <c r="J67" s="154"/>
      <c r="K67" s="154"/>
      <c r="L67" s="154"/>
      <c r="M67" s="158"/>
      <c r="N67" s="158"/>
      <c r="O67" s="169"/>
      <c r="R67" s="169">
        <v>0.66666666666666796</v>
      </c>
      <c r="S67" s="169">
        <v>0.66666666666666796</v>
      </c>
      <c r="V67" s="244"/>
      <c r="W67" s="244"/>
      <c r="X67" s="245"/>
      <c r="Y67" s="246"/>
      <c r="Z67" s="244"/>
      <c r="AA67" s="244"/>
      <c r="AB67" s="244"/>
    </row>
    <row r="68" spans="1:28" ht="30" customHeight="1" x14ac:dyDescent="0.25">
      <c r="A68" s="154"/>
      <c r="B68" s="154"/>
      <c r="C68" s="154"/>
      <c r="D68" s="184"/>
      <c r="E68" s="154"/>
      <c r="F68" s="154"/>
      <c r="G68" s="154"/>
      <c r="H68" s="154"/>
      <c r="I68" s="154"/>
      <c r="J68" s="154"/>
      <c r="K68" s="154"/>
      <c r="L68" s="154"/>
      <c r="M68" s="158"/>
      <c r="N68" s="158"/>
      <c r="O68" s="169"/>
      <c r="R68" s="169">
        <v>0.67708333333333504</v>
      </c>
      <c r="S68" s="169">
        <v>0.67708333333333504</v>
      </c>
      <c r="V68" s="244"/>
      <c r="W68" s="244"/>
      <c r="X68" s="245"/>
      <c r="Y68" s="246"/>
      <c r="Z68" s="244"/>
      <c r="AA68" s="244"/>
      <c r="AB68" s="244"/>
    </row>
    <row r="69" spans="1:28" ht="30" customHeight="1" x14ac:dyDescent="0.25">
      <c r="A69" s="154"/>
      <c r="B69" s="154"/>
      <c r="C69" s="154"/>
      <c r="D69" s="184"/>
      <c r="E69" s="154"/>
      <c r="F69" s="154"/>
      <c r="G69" s="154"/>
      <c r="H69" s="154"/>
      <c r="I69" s="154"/>
      <c r="J69" s="154"/>
      <c r="K69" s="154"/>
      <c r="L69" s="154"/>
      <c r="M69" s="158"/>
      <c r="N69" s="158"/>
      <c r="O69" s="169"/>
      <c r="R69" s="169">
        <v>0.687500000000001</v>
      </c>
      <c r="S69" s="169">
        <v>0.687500000000001</v>
      </c>
      <c r="V69" s="244"/>
      <c r="W69" s="244"/>
      <c r="X69" s="245"/>
      <c r="Y69" s="246"/>
      <c r="Z69" s="244"/>
      <c r="AA69" s="244"/>
      <c r="AB69" s="244"/>
    </row>
    <row r="70" spans="1:28" ht="30" customHeight="1" x14ac:dyDescent="0.25">
      <c r="A70" s="154"/>
      <c r="B70" s="154"/>
      <c r="C70" s="154"/>
      <c r="D70" s="184"/>
      <c r="E70" s="154"/>
      <c r="F70" s="154"/>
      <c r="G70" s="154"/>
      <c r="H70" s="154"/>
      <c r="I70" s="154"/>
      <c r="J70" s="154"/>
      <c r="K70" s="154"/>
      <c r="L70" s="154"/>
      <c r="M70" s="158"/>
      <c r="N70" s="158"/>
      <c r="O70" s="169"/>
      <c r="R70" s="169">
        <v>0.69791666666666796</v>
      </c>
      <c r="S70" s="169">
        <v>0.69791666666666796</v>
      </c>
      <c r="V70" s="244"/>
      <c r="W70" s="244"/>
      <c r="X70" s="245"/>
      <c r="Y70" s="246"/>
      <c r="Z70" s="244"/>
      <c r="AA70" s="244"/>
      <c r="AB70" s="244"/>
    </row>
    <row r="71" spans="1:28" ht="30" customHeight="1" x14ac:dyDescent="0.25">
      <c r="A71" s="154"/>
      <c r="B71" s="154"/>
      <c r="C71" s="154"/>
      <c r="D71" s="184"/>
      <c r="E71" s="154"/>
      <c r="F71" s="154"/>
      <c r="G71" s="154"/>
      <c r="H71" s="154"/>
      <c r="I71" s="154"/>
      <c r="J71" s="154"/>
      <c r="K71" s="154"/>
      <c r="L71" s="154"/>
      <c r="M71" s="158"/>
      <c r="N71" s="158"/>
      <c r="O71" s="169"/>
      <c r="R71" s="169">
        <v>0.70833333333333504</v>
      </c>
      <c r="S71" s="169">
        <v>0.70833333333333504</v>
      </c>
      <c r="V71" s="244"/>
      <c r="W71" s="244"/>
      <c r="X71" s="245"/>
      <c r="Y71" s="246"/>
      <c r="Z71" s="244"/>
      <c r="AA71" s="244"/>
      <c r="AB71" s="244"/>
    </row>
    <row r="72" spans="1:28" ht="30" customHeight="1" x14ac:dyDescent="0.25">
      <c r="A72" s="154"/>
      <c r="B72" s="154"/>
      <c r="C72" s="154"/>
      <c r="D72" s="184"/>
      <c r="E72" s="154"/>
      <c r="F72" s="154"/>
      <c r="G72" s="154"/>
      <c r="H72" s="154"/>
      <c r="I72" s="154"/>
      <c r="J72" s="154"/>
      <c r="K72" s="154"/>
      <c r="L72" s="154"/>
      <c r="M72" s="158"/>
      <c r="N72" s="158"/>
      <c r="O72" s="169"/>
      <c r="R72" s="169">
        <v>0.718750000000001</v>
      </c>
      <c r="S72" s="169">
        <v>0.718750000000001</v>
      </c>
      <c r="V72" s="244"/>
      <c r="W72" s="244"/>
      <c r="X72" s="245"/>
      <c r="Y72" s="246"/>
      <c r="Z72" s="244"/>
      <c r="AA72" s="244"/>
      <c r="AB72" s="244"/>
    </row>
    <row r="73" spans="1:28" ht="30" customHeight="1" x14ac:dyDescent="0.25">
      <c r="A73" s="154"/>
      <c r="B73" s="154"/>
      <c r="C73" s="154"/>
      <c r="D73" s="184"/>
      <c r="E73" s="154"/>
      <c r="F73" s="154"/>
      <c r="G73" s="154"/>
      <c r="H73" s="154"/>
      <c r="I73" s="154"/>
      <c r="J73" s="154"/>
      <c r="K73" s="154"/>
      <c r="L73" s="154"/>
      <c r="M73" s="158"/>
      <c r="N73" s="158"/>
      <c r="O73" s="169"/>
      <c r="R73" s="169">
        <v>0.72916666666666796</v>
      </c>
      <c r="S73" s="169">
        <v>0.72916666666666796</v>
      </c>
      <c r="V73" s="244"/>
      <c r="W73" s="244"/>
      <c r="X73" s="245"/>
      <c r="Y73" s="246"/>
      <c r="Z73" s="244"/>
      <c r="AA73" s="244"/>
      <c r="AB73" s="244"/>
    </row>
    <row r="74" spans="1:28" ht="30" customHeight="1" x14ac:dyDescent="0.25">
      <c r="A74" s="154"/>
      <c r="B74" s="154"/>
      <c r="C74" s="154"/>
      <c r="D74" s="184"/>
      <c r="E74" s="154"/>
      <c r="F74" s="154"/>
      <c r="G74" s="154"/>
      <c r="H74" s="154"/>
      <c r="I74" s="154"/>
      <c r="J74" s="154"/>
      <c r="K74" s="154"/>
      <c r="L74" s="154"/>
      <c r="M74" s="158"/>
      <c r="N74" s="158"/>
      <c r="O74" s="169"/>
      <c r="R74" s="169">
        <v>0.73958333333333504</v>
      </c>
      <c r="S74" s="169">
        <v>0.73958333333333504</v>
      </c>
      <c r="V74" s="244"/>
      <c r="W74" s="244"/>
      <c r="X74" s="245"/>
      <c r="Y74" s="246"/>
      <c r="Z74" s="244"/>
      <c r="AA74" s="244"/>
      <c r="AB74" s="244"/>
    </row>
    <row r="75" spans="1:28" ht="30" customHeight="1" x14ac:dyDescent="0.25">
      <c r="A75" s="154"/>
      <c r="B75" s="154"/>
      <c r="C75" s="154"/>
      <c r="D75" s="184"/>
      <c r="E75" s="154"/>
      <c r="F75" s="154"/>
      <c r="G75" s="154"/>
      <c r="H75" s="154"/>
      <c r="I75" s="154"/>
      <c r="J75" s="154"/>
      <c r="K75" s="154"/>
      <c r="L75" s="154"/>
      <c r="M75" s="158"/>
      <c r="N75" s="158"/>
      <c r="O75" s="169"/>
      <c r="R75" s="169">
        <v>0.750000000000001</v>
      </c>
      <c r="S75" s="169">
        <v>0.750000000000001</v>
      </c>
      <c r="V75" s="244"/>
      <c r="W75" s="244"/>
      <c r="X75" s="245"/>
      <c r="Y75" s="246"/>
      <c r="Z75" s="244"/>
      <c r="AA75" s="244"/>
      <c r="AB75" s="244"/>
    </row>
    <row r="76" spans="1:28" ht="30" customHeight="1" x14ac:dyDescent="0.25">
      <c r="A76" s="154"/>
      <c r="B76" s="154"/>
      <c r="C76" s="154"/>
      <c r="D76" s="184"/>
      <c r="E76" s="154"/>
      <c r="F76" s="154"/>
      <c r="G76" s="154"/>
      <c r="H76" s="154"/>
      <c r="I76" s="154"/>
      <c r="J76" s="154"/>
      <c r="K76" s="154"/>
      <c r="L76" s="154"/>
      <c r="M76" s="158"/>
      <c r="N76" s="158"/>
      <c r="O76" s="169"/>
      <c r="R76" s="169">
        <v>0.76041666666666796</v>
      </c>
      <c r="S76" s="169">
        <v>0.76041666666666796</v>
      </c>
    </row>
    <row r="77" spans="1:28" ht="30" customHeight="1" x14ac:dyDescent="0.25">
      <c r="A77" s="154"/>
      <c r="B77" s="154"/>
      <c r="C77" s="154"/>
      <c r="D77" s="184"/>
      <c r="E77" s="154"/>
      <c r="F77" s="154"/>
      <c r="G77" s="154"/>
      <c r="H77" s="154"/>
      <c r="I77" s="154"/>
      <c r="J77" s="154"/>
      <c r="K77" s="154"/>
      <c r="L77" s="154"/>
      <c r="M77" s="158"/>
      <c r="N77" s="158"/>
      <c r="O77" s="169"/>
      <c r="R77" s="169">
        <v>0.77083333333333504</v>
      </c>
      <c r="S77" s="169">
        <v>0.77083333333333504</v>
      </c>
    </row>
    <row r="78" spans="1:28" ht="30" customHeight="1" x14ac:dyDescent="0.25">
      <c r="A78" s="154"/>
      <c r="B78" s="154"/>
      <c r="C78" s="154"/>
      <c r="D78" s="184"/>
      <c r="E78" s="154"/>
      <c r="F78" s="154"/>
      <c r="G78" s="154"/>
      <c r="H78" s="154"/>
      <c r="I78" s="154"/>
      <c r="J78" s="154"/>
      <c r="K78" s="154"/>
      <c r="L78" s="154"/>
      <c r="M78" s="158"/>
      <c r="N78" s="158"/>
      <c r="O78" s="169"/>
      <c r="R78" s="169">
        <v>0.781250000000001</v>
      </c>
      <c r="S78" s="169">
        <v>0.781250000000001</v>
      </c>
    </row>
    <row r="79" spans="1:28" ht="30" customHeight="1" x14ac:dyDescent="0.25">
      <c r="A79" s="154"/>
      <c r="B79" s="154"/>
      <c r="C79" s="154"/>
      <c r="D79" s="184"/>
      <c r="E79" s="154"/>
      <c r="F79" s="154"/>
      <c r="G79" s="154"/>
      <c r="H79" s="154"/>
      <c r="I79" s="154"/>
      <c r="J79" s="154"/>
      <c r="K79" s="154"/>
      <c r="L79" s="154"/>
      <c r="M79" s="158"/>
      <c r="N79" s="158"/>
      <c r="O79" s="169"/>
      <c r="R79" s="169">
        <v>0.79166666666666796</v>
      </c>
      <c r="S79" s="169">
        <v>0.79166666666666796</v>
      </c>
    </row>
    <row r="80" spans="1:28" ht="30" customHeight="1" x14ac:dyDescent="0.25">
      <c r="A80" s="154"/>
      <c r="B80" s="154"/>
      <c r="C80" s="154"/>
      <c r="D80" s="184"/>
      <c r="E80" s="154"/>
      <c r="F80" s="154"/>
      <c r="G80" s="154"/>
      <c r="H80" s="154"/>
      <c r="I80" s="154"/>
      <c r="J80" s="154"/>
      <c r="K80" s="154"/>
      <c r="L80" s="154"/>
      <c r="M80" s="154"/>
      <c r="R80" s="169">
        <v>0.80208333333333504</v>
      </c>
      <c r="S80" s="169">
        <v>0.80208333333333504</v>
      </c>
    </row>
    <row r="81" spans="1:19" ht="30" customHeight="1" x14ac:dyDescent="0.25">
      <c r="A81" s="154"/>
      <c r="B81" s="154"/>
      <c r="C81" s="154"/>
      <c r="D81" s="184"/>
      <c r="E81" s="154"/>
      <c r="F81" s="154"/>
      <c r="G81" s="154"/>
      <c r="H81" s="154"/>
      <c r="I81" s="154"/>
      <c r="J81" s="154"/>
      <c r="K81" s="154"/>
      <c r="L81" s="154"/>
      <c r="M81" s="154"/>
      <c r="R81" s="169">
        <v>0.812500000000001</v>
      </c>
      <c r="S81" s="169">
        <v>0.812500000000001</v>
      </c>
    </row>
    <row r="82" spans="1:19" ht="30" customHeight="1" x14ac:dyDescent="0.25">
      <c r="A82" s="154"/>
      <c r="B82" s="154"/>
      <c r="C82" s="154"/>
      <c r="D82" s="184"/>
      <c r="E82" s="154"/>
      <c r="F82" s="154"/>
      <c r="G82" s="154"/>
      <c r="H82" s="154"/>
      <c r="I82" s="154"/>
      <c r="J82" s="154"/>
      <c r="K82" s="154"/>
      <c r="L82" s="154"/>
      <c r="M82" s="154"/>
      <c r="R82" s="169">
        <v>0.82291666666666796</v>
      </c>
      <c r="S82" s="169">
        <v>0.82291666666666796</v>
      </c>
    </row>
    <row r="83" spans="1:19" ht="30" customHeight="1" x14ac:dyDescent="0.25">
      <c r="A83" s="154"/>
      <c r="B83" s="154"/>
      <c r="C83" s="154"/>
      <c r="D83" s="184"/>
      <c r="E83" s="154"/>
      <c r="F83" s="154"/>
      <c r="G83" s="154"/>
      <c r="H83" s="154"/>
      <c r="I83" s="154"/>
      <c r="J83" s="154"/>
      <c r="K83" s="154"/>
      <c r="L83" s="154"/>
      <c r="M83" s="154"/>
      <c r="R83" s="169">
        <v>0.83333333333333504</v>
      </c>
      <c r="S83" s="169">
        <v>0.83333333333333504</v>
      </c>
    </row>
    <row r="84" spans="1:19" ht="30" customHeight="1" x14ac:dyDescent="0.25">
      <c r="A84" s="154"/>
      <c r="B84" s="154"/>
      <c r="C84" s="154"/>
      <c r="D84" s="184"/>
      <c r="E84" s="154"/>
      <c r="F84" s="154"/>
      <c r="G84" s="154"/>
      <c r="H84" s="154"/>
      <c r="I84" s="154"/>
      <c r="J84" s="154"/>
      <c r="K84" s="154"/>
      <c r="L84" s="154"/>
      <c r="M84" s="154"/>
      <c r="R84" s="169">
        <v>0.843750000000002</v>
      </c>
      <c r="S84" s="169">
        <v>0.843750000000002</v>
      </c>
    </row>
    <row r="85" spans="1:19" ht="30" customHeight="1" x14ac:dyDescent="0.25">
      <c r="A85" s="154"/>
      <c r="B85" s="154"/>
      <c r="C85" s="154"/>
      <c r="D85" s="184"/>
      <c r="E85" s="154"/>
      <c r="F85" s="154"/>
      <c r="G85" s="154"/>
      <c r="H85" s="154"/>
      <c r="I85" s="154"/>
      <c r="J85" s="154"/>
      <c r="K85" s="154"/>
      <c r="L85" s="154"/>
      <c r="M85" s="154"/>
      <c r="R85" s="169">
        <v>0.85416666666666796</v>
      </c>
      <c r="S85" s="169">
        <v>0.85416666666666796</v>
      </c>
    </row>
    <row r="86" spans="1:19" ht="30" customHeight="1" x14ac:dyDescent="0.25">
      <c r="A86" s="154"/>
      <c r="B86" s="154"/>
      <c r="C86" s="154"/>
      <c r="D86" s="184"/>
      <c r="E86" s="154"/>
      <c r="F86" s="154"/>
      <c r="G86" s="154"/>
      <c r="H86" s="154"/>
      <c r="I86" s="154"/>
      <c r="J86" s="154"/>
      <c r="K86" s="154"/>
      <c r="L86" s="154"/>
      <c r="M86" s="154"/>
      <c r="R86" s="169">
        <v>0.86458333333333504</v>
      </c>
      <c r="S86" s="169">
        <v>0.86458333333333504</v>
      </c>
    </row>
    <row r="87" spans="1:19" ht="30" customHeight="1" x14ac:dyDescent="0.25">
      <c r="A87" s="154"/>
      <c r="B87" s="154"/>
      <c r="C87" s="154"/>
      <c r="D87" s="184"/>
      <c r="E87" s="154"/>
      <c r="F87" s="154"/>
      <c r="G87" s="154"/>
      <c r="H87" s="154"/>
      <c r="I87" s="154"/>
      <c r="J87" s="154"/>
      <c r="K87" s="154"/>
      <c r="L87" s="154"/>
      <c r="M87" s="154"/>
      <c r="R87" s="169">
        <v>0.875000000000002</v>
      </c>
      <c r="S87" s="169">
        <v>0.875000000000002</v>
      </c>
    </row>
    <row r="88" spans="1:19" ht="30" customHeight="1" x14ac:dyDescent="0.25">
      <c r="A88" s="154"/>
      <c r="B88" s="154"/>
      <c r="C88" s="154"/>
      <c r="D88" s="184"/>
      <c r="E88" s="154"/>
      <c r="F88" s="154"/>
      <c r="G88" s="154"/>
      <c r="H88" s="154"/>
      <c r="I88" s="154"/>
      <c r="J88" s="154"/>
      <c r="K88" s="154"/>
      <c r="L88" s="154"/>
      <c r="M88" s="154"/>
      <c r="R88" s="169">
        <v>0.88541666666666796</v>
      </c>
      <c r="S88" s="169">
        <v>0.88541666666666796</v>
      </c>
    </row>
    <row r="89" spans="1:19" ht="30" customHeight="1" x14ac:dyDescent="0.25">
      <c r="A89" s="154"/>
      <c r="B89" s="154"/>
      <c r="C89" s="154"/>
      <c r="D89" s="184"/>
      <c r="E89" s="154"/>
      <c r="F89" s="154"/>
      <c r="G89" s="154"/>
      <c r="H89" s="154"/>
      <c r="I89" s="154"/>
      <c r="J89" s="154"/>
      <c r="K89" s="154"/>
      <c r="L89" s="154"/>
      <c r="M89" s="154"/>
      <c r="R89" s="169">
        <v>0.89583333333333504</v>
      </c>
      <c r="S89" s="169">
        <v>0.89583333333333504</v>
      </c>
    </row>
    <row r="90" spans="1:19" ht="30" customHeight="1" x14ac:dyDescent="0.25">
      <c r="A90" s="154"/>
      <c r="B90" s="154"/>
      <c r="C90" s="154"/>
      <c r="D90" s="184"/>
      <c r="E90" s="154"/>
      <c r="F90" s="154"/>
      <c r="G90" s="154"/>
      <c r="H90" s="154"/>
      <c r="I90" s="154"/>
      <c r="J90" s="154"/>
      <c r="K90" s="154"/>
      <c r="L90" s="154"/>
      <c r="M90" s="154"/>
      <c r="R90" s="169">
        <v>0.906250000000002</v>
      </c>
      <c r="S90" s="169">
        <v>0.906250000000002</v>
      </c>
    </row>
    <row r="91" spans="1:19" ht="30" customHeight="1" x14ac:dyDescent="0.25">
      <c r="A91" s="154"/>
      <c r="B91" s="154"/>
      <c r="C91" s="154"/>
      <c r="D91" s="184"/>
      <c r="E91" s="154"/>
      <c r="F91" s="154"/>
      <c r="G91" s="154"/>
      <c r="H91" s="154"/>
      <c r="I91" s="154"/>
      <c r="J91" s="154"/>
      <c r="K91" s="154"/>
      <c r="L91" s="154"/>
      <c r="M91" s="154"/>
      <c r="R91" s="169">
        <v>0.91666666666666796</v>
      </c>
      <c r="S91" s="169">
        <v>0.91666666666666796</v>
      </c>
    </row>
    <row r="92" spans="1:19" ht="30" customHeight="1" x14ac:dyDescent="0.25">
      <c r="A92" s="154"/>
      <c r="B92" s="154"/>
      <c r="C92" s="154"/>
      <c r="D92" s="184"/>
      <c r="E92" s="154"/>
      <c r="F92" s="154"/>
      <c r="G92" s="154"/>
      <c r="H92" s="154"/>
      <c r="I92" s="154"/>
      <c r="J92" s="154"/>
      <c r="K92" s="154"/>
      <c r="L92" s="154"/>
      <c r="M92" s="154"/>
      <c r="R92" s="169">
        <v>0.92708333333333504</v>
      </c>
      <c r="S92" s="169">
        <v>0.92708333333333504</v>
      </c>
    </row>
    <row r="93" spans="1:19" ht="30" customHeight="1" x14ac:dyDescent="0.25">
      <c r="A93" s="154"/>
      <c r="B93" s="154"/>
      <c r="C93" s="154"/>
      <c r="D93" s="184"/>
      <c r="E93" s="154"/>
      <c r="F93" s="154"/>
      <c r="G93" s="154"/>
      <c r="H93" s="154"/>
      <c r="I93" s="154"/>
      <c r="J93" s="154"/>
      <c r="K93" s="154"/>
      <c r="L93" s="154"/>
      <c r="M93" s="154"/>
      <c r="R93" s="169">
        <v>0.937500000000002</v>
      </c>
      <c r="S93" s="169">
        <v>0.937500000000002</v>
      </c>
    </row>
    <row r="94" spans="1:19" ht="30" customHeight="1" x14ac:dyDescent="0.25">
      <c r="A94" s="154"/>
      <c r="B94" s="154"/>
      <c r="C94" s="154"/>
      <c r="D94" s="184"/>
      <c r="E94" s="154"/>
      <c r="F94" s="154"/>
      <c r="G94" s="154"/>
      <c r="H94" s="154"/>
      <c r="I94" s="154"/>
      <c r="J94" s="154"/>
      <c r="K94" s="154"/>
      <c r="L94" s="154"/>
      <c r="M94" s="154"/>
      <c r="R94" s="169">
        <v>0.94791666666666796</v>
      </c>
      <c r="S94" s="169">
        <v>0.94791666666666796</v>
      </c>
    </row>
    <row r="95" spans="1:19" ht="30" customHeight="1" x14ac:dyDescent="0.25">
      <c r="A95" s="154"/>
      <c r="B95" s="154"/>
      <c r="C95" s="154"/>
      <c r="D95" s="184"/>
      <c r="E95" s="154"/>
      <c r="F95" s="154"/>
      <c r="G95" s="154"/>
      <c r="H95" s="154"/>
      <c r="I95" s="154"/>
      <c r="J95" s="154"/>
      <c r="K95" s="154"/>
      <c r="L95" s="154"/>
      <c r="M95" s="154"/>
      <c r="R95" s="169">
        <v>0.95833333333333504</v>
      </c>
      <c r="S95" s="169">
        <v>0.95833333333333504</v>
      </c>
    </row>
    <row r="96" spans="1:19" ht="30" customHeight="1" x14ac:dyDescent="0.25">
      <c r="A96" s="154"/>
      <c r="B96" s="154"/>
      <c r="C96" s="154"/>
      <c r="D96" s="184"/>
      <c r="E96" s="154"/>
      <c r="F96" s="154"/>
      <c r="G96" s="154"/>
      <c r="H96" s="154"/>
      <c r="I96" s="154"/>
      <c r="J96" s="154"/>
      <c r="K96" s="154"/>
      <c r="L96" s="154"/>
      <c r="M96" s="154"/>
      <c r="R96" s="169">
        <v>0.96875</v>
      </c>
      <c r="S96" s="169">
        <v>0.96875</v>
      </c>
    </row>
    <row r="97" spans="1:19" ht="30" customHeight="1" x14ac:dyDescent="0.25">
      <c r="A97" s="154"/>
      <c r="B97" s="154"/>
      <c r="C97" s="154"/>
      <c r="D97" s="184"/>
      <c r="E97" s="154"/>
      <c r="F97" s="154"/>
      <c r="G97" s="154"/>
      <c r="H97" s="154"/>
      <c r="I97" s="154"/>
      <c r="J97" s="154"/>
      <c r="K97" s="154"/>
      <c r="L97" s="154"/>
      <c r="M97" s="154"/>
      <c r="R97" s="169">
        <v>0.97916666666666663</v>
      </c>
      <c r="S97" s="169">
        <v>0.97916666666666663</v>
      </c>
    </row>
    <row r="98" spans="1:19" ht="30" customHeight="1" x14ac:dyDescent="0.25">
      <c r="A98" s="154"/>
      <c r="B98" s="154"/>
      <c r="C98" s="154"/>
      <c r="D98" s="184"/>
      <c r="E98" s="154"/>
      <c r="F98" s="154"/>
      <c r="G98" s="154"/>
      <c r="H98" s="154"/>
      <c r="I98" s="154"/>
      <c r="J98" s="154"/>
      <c r="K98" s="154"/>
      <c r="L98" s="154"/>
      <c r="M98" s="154"/>
      <c r="R98" s="169">
        <v>0</v>
      </c>
      <c r="S98" s="169">
        <v>0</v>
      </c>
    </row>
    <row r="99" spans="1:19" ht="30" customHeight="1" x14ac:dyDescent="0.25">
      <c r="A99" s="154"/>
      <c r="B99" s="154"/>
      <c r="C99" s="154"/>
      <c r="D99" s="184"/>
      <c r="E99" s="154"/>
      <c r="F99" s="154"/>
      <c r="G99" s="154"/>
      <c r="H99" s="154"/>
      <c r="I99" s="154"/>
      <c r="J99" s="154"/>
      <c r="K99" s="154"/>
      <c r="L99" s="154"/>
      <c r="M99" s="154"/>
    </row>
    <row r="100" spans="1:19" ht="30" customHeight="1" x14ac:dyDescent="0.25">
      <c r="A100" s="154"/>
      <c r="B100" s="154"/>
      <c r="C100" s="154"/>
      <c r="D100" s="184"/>
      <c r="E100" s="154"/>
      <c r="F100" s="154"/>
      <c r="G100" s="154"/>
      <c r="H100" s="154"/>
      <c r="I100" s="154"/>
      <c r="J100" s="154"/>
      <c r="K100" s="154"/>
      <c r="L100" s="154"/>
      <c r="M100" s="154"/>
    </row>
    <row r="101" spans="1:19" ht="30" customHeight="1" x14ac:dyDescent="0.25">
      <c r="A101" s="154"/>
      <c r="B101" s="154"/>
      <c r="C101" s="154"/>
      <c r="D101" s="184"/>
      <c r="E101" s="154"/>
      <c r="F101" s="154"/>
      <c r="G101" s="154"/>
      <c r="H101" s="154"/>
      <c r="I101" s="154"/>
      <c r="J101" s="154"/>
      <c r="K101" s="154"/>
      <c r="L101" s="154"/>
      <c r="M101" s="154"/>
    </row>
    <row r="102" spans="1:19" ht="30" customHeight="1" x14ac:dyDescent="0.25">
      <c r="A102" s="154"/>
      <c r="B102" s="154"/>
      <c r="C102" s="154"/>
      <c r="D102" s="184"/>
      <c r="E102" s="154"/>
      <c r="F102" s="154"/>
      <c r="G102" s="154"/>
      <c r="H102" s="154"/>
      <c r="I102" s="154"/>
      <c r="J102" s="154"/>
      <c r="K102" s="154"/>
      <c r="L102" s="154"/>
      <c r="M102" s="154"/>
    </row>
    <row r="103" spans="1:19" ht="30" customHeight="1" x14ac:dyDescent="0.25">
      <c r="A103" s="154"/>
      <c r="B103" s="154"/>
      <c r="C103" s="154"/>
      <c r="D103" s="184"/>
      <c r="E103" s="154"/>
      <c r="F103" s="154"/>
      <c r="G103" s="154"/>
      <c r="H103" s="154"/>
      <c r="I103" s="154"/>
      <c r="J103" s="154"/>
      <c r="K103" s="154"/>
      <c r="L103" s="154"/>
      <c r="M103" s="154"/>
    </row>
    <row r="104" spans="1:19" ht="30" customHeight="1" x14ac:dyDescent="0.25">
      <c r="A104" s="154"/>
      <c r="B104" s="154"/>
      <c r="C104" s="154"/>
      <c r="D104" s="184"/>
      <c r="E104" s="154"/>
      <c r="F104" s="154"/>
      <c r="G104" s="154"/>
      <c r="H104" s="154"/>
      <c r="I104" s="154"/>
      <c r="J104" s="154"/>
      <c r="K104" s="154"/>
      <c r="L104" s="154"/>
      <c r="M104" s="154"/>
    </row>
  </sheetData>
  <sheetProtection algorithmName="SHA-512" hashValue="9J7LbCYsU3zk9hMYHEPJsCPg+iuvXxHsxejZlNKB6Xwfv0uLC2/7y5OpmfVGVTY133oCaIMj9Y66sLavNLWiww==" saltValue="T3E+qJTVDp/+ANX/mfOvQg==" spinCount="100000" sheet="1" objects="1" scenarios="1" selectLockedCells="1"/>
  <mergeCells count="11">
    <mergeCell ref="O5:Q10"/>
    <mergeCell ref="H13:K19"/>
    <mergeCell ref="D23:E23"/>
    <mergeCell ref="D24:E24"/>
    <mergeCell ref="D1:I1"/>
    <mergeCell ref="C13:D13"/>
    <mergeCell ref="B4:D4"/>
    <mergeCell ref="E9:G9"/>
    <mergeCell ref="F23:H24"/>
    <mergeCell ref="B3:I3"/>
    <mergeCell ref="H20:K21"/>
  </mergeCells>
  <conditionalFormatting sqref="O5">
    <cfRule type="expression" dxfId="23" priority="8">
      <formula>$D$7="Yes"</formula>
    </cfRule>
    <cfRule type="expression" dxfId="22" priority="9">
      <formula>$D$6="Yes"</formula>
    </cfRule>
  </conditionalFormatting>
  <conditionalFormatting sqref="O5:Q10 U5:U10">
    <cfRule type="expression" dxfId="21" priority="10" stopIfTrue="1">
      <formula>$D$5="Yes"</formula>
    </cfRule>
    <cfRule type="expression" dxfId="20" priority="11">
      <formula>$D$12="Yes"</formula>
    </cfRule>
    <cfRule type="expression" dxfId="19" priority="12">
      <formula>$D$11="Yes"</formula>
    </cfRule>
    <cfRule type="expression" dxfId="18" priority="13">
      <formula>$D$10="Yes"</formula>
    </cfRule>
    <cfRule type="expression" dxfId="17" priority="14">
      <formula>$D$8:$D$12="Yes"</formula>
    </cfRule>
  </conditionalFormatting>
  <conditionalFormatting sqref="E9:G9">
    <cfRule type="expression" dxfId="16" priority="15">
      <formula>$D$9="Yes"</formula>
    </cfRule>
  </conditionalFormatting>
  <dataValidations count="4">
    <dataValidation type="list" allowBlank="1" showInputMessage="1" showErrorMessage="1" sqref="D14">
      <formula1>$X$3:$X$6</formula1>
    </dataValidation>
    <dataValidation type="list" allowBlank="1" showInputMessage="1" showErrorMessage="1" promptTitle="Yes/No" sqref="D5:D12">
      <formula1>$V$3:$V$4</formula1>
    </dataValidation>
    <dataValidation type="list" allowBlank="1" showInputMessage="1" showErrorMessage="1" promptTitle="Pick Up" sqref="D18">
      <formula1>$R$4:$R$98</formula1>
    </dataValidation>
    <dataValidation type="list" allowBlank="1" showInputMessage="1" showErrorMessage="1" promptTitle="Drop off" sqref="D19">
      <formula1>$S$4:$S$98</formula1>
    </dataValidation>
  </dataValidations>
  <pageMargins left="0.25" right="0.25" top="0.25" bottom="0.25" header="0.5" footer="0.5"/>
  <pageSetup scale="17" orientation="landscape" r:id="rId1"/>
  <colBreaks count="1" manualBreakCount="1">
    <brk id="12"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view="pageBreakPreview" zoomScale="85" zoomScaleNormal="85" zoomScaleSheetLayoutView="85" workbookViewId="0">
      <selection activeCell="C14" sqref="C14"/>
    </sheetView>
  </sheetViews>
  <sheetFormatPr defaultColWidth="15.7109375" defaultRowHeight="30" customHeight="1" x14ac:dyDescent="0.25"/>
  <cols>
    <col min="1" max="1" width="15.85546875" customWidth="1"/>
    <col min="2" max="2" width="26.140625" customWidth="1"/>
    <col min="3" max="3" width="10.7109375" style="6" customWidth="1"/>
    <col min="4" max="5" width="10.7109375" customWidth="1"/>
    <col min="6" max="7" width="15.7109375" customWidth="1"/>
    <col min="8" max="8" width="12.42578125" customWidth="1"/>
    <col min="9" max="15" width="10.7109375" customWidth="1"/>
    <col min="16" max="16" width="15.7109375" customWidth="1"/>
    <col min="17" max="18" width="5.7109375" customWidth="1"/>
    <col min="19" max="19" width="15.7109375" style="2" customWidth="1"/>
    <col min="20" max="20" width="15.7109375" style="14" customWidth="1"/>
  </cols>
  <sheetData>
    <row r="1" spans="1:23" ht="30" customHeight="1" x14ac:dyDescent="0.25">
      <c r="A1" s="30"/>
      <c r="B1" s="30"/>
      <c r="C1" s="30"/>
      <c r="H1" s="25"/>
      <c r="I1" s="25"/>
      <c r="J1" s="25"/>
      <c r="K1" s="25"/>
      <c r="L1" s="25"/>
      <c r="M1" s="25"/>
      <c r="N1" s="25"/>
      <c r="T1" s="12" t="s">
        <v>28</v>
      </c>
    </row>
    <row r="2" spans="1:23" ht="30" customHeight="1" x14ac:dyDescent="0.25">
      <c r="A2" s="31"/>
      <c r="B2" s="31"/>
      <c r="C2" s="31"/>
      <c r="H2" s="21"/>
      <c r="I2" s="21"/>
      <c r="J2" s="21"/>
      <c r="K2" s="21"/>
      <c r="L2" s="21"/>
      <c r="M2" s="21"/>
      <c r="N2" s="21"/>
      <c r="T2" s="22"/>
      <c r="V2" s="9" t="s">
        <v>22</v>
      </c>
      <c r="W2" s="9" t="s">
        <v>23</v>
      </c>
    </row>
    <row r="3" spans="1:23" ht="30" customHeight="1" thickBot="1" x14ac:dyDescent="0.3">
      <c r="A3" s="30"/>
      <c r="B3" s="30"/>
      <c r="C3" s="30"/>
      <c r="H3" s="25"/>
      <c r="I3" s="25"/>
      <c r="J3" s="25"/>
      <c r="K3" s="25"/>
      <c r="L3" s="25"/>
      <c r="M3" s="25"/>
      <c r="N3" s="1">
        <v>0.16666666666666666</v>
      </c>
      <c r="O3" s="1">
        <v>0.375</v>
      </c>
      <c r="Q3" t="s">
        <v>0</v>
      </c>
      <c r="S3" s="2" t="s">
        <v>16</v>
      </c>
      <c r="T3" s="13">
        <v>480</v>
      </c>
      <c r="V3">
        <f>ROUNDUP(C15/2,0)</f>
        <v>2</v>
      </c>
      <c r="W3">
        <f>ROUNDUP(IF(C14="PreK-3",C16/3,IF(C14="Mixed Elem",C16/2.308,C16/2)),0)</f>
        <v>34</v>
      </c>
    </row>
    <row r="4" spans="1:23" ht="30" customHeight="1" thickBot="1" x14ac:dyDescent="0.3">
      <c r="A4" s="31"/>
      <c r="B4" s="31"/>
      <c r="C4" s="31"/>
      <c r="H4" s="21"/>
      <c r="I4" s="21"/>
      <c r="J4" s="21"/>
      <c r="K4" s="21"/>
      <c r="L4" s="21"/>
      <c r="M4" s="21"/>
      <c r="N4" s="1">
        <v>0.17708333333333334</v>
      </c>
      <c r="O4" s="1">
        <v>0.38541666666666669</v>
      </c>
      <c r="Q4" t="s">
        <v>1</v>
      </c>
      <c r="S4" s="2" t="s">
        <v>2</v>
      </c>
    </row>
    <row r="5" spans="1:23" ht="30" customHeight="1" x14ac:dyDescent="0.25">
      <c r="A5" s="32" t="s">
        <v>33</v>
      </c>
      <c r="B5" s="33" t="s">
        <v>32</v>
      </c>
      <c r="C5" s="20" t="s">
        <v>1</v>
      </c>
      <c r="N5" s="1">
        <v>0.1875</v>
      </c>
      <c r="O5" s="1">
        <v>0.39583333333333298</v>
      </c>
      <c r="S5" s="2" t="s">
        <v>3</v>
      </c>
      <c r="T5" s="12" t="s">
        <v>29</v>
      </c>
      <c r="V5" s="9" t="s">
        <v>26</v>
      </c>
    </row>
    <row r="6" spans="1:23" ht="30" customHeight="1" thickBot="1" x14ac:dyDescent="0.3">
      <c r="A6" s="34" t="s">
        <v>9</v>
      </c>
      <c r="B6" s="33" t="s">
        <v>5</v>
      </c>
      <c r="C6" s="20" t="s">
        <v>1</v>
      </c>
      <c r="H6" s="300" t="s">
        <v>20</v>
      </c>
      <c r="I6" s="300"/>
      <c r="J6" s="300"/>
      <c r="N6" s="1">
        <v>0.19791666666666699</v>
      </c>
      <c r="O6" s="1">
        <v>0.40625</v>
      </c>
      <c r="S6" s="2" t="s">
        <v>4</v>
      </c>
      <c r="T6" s="13">
        <f>72</f>
        <v>72</v>
      </c>
      <c r="V6">
        <f>IF((C19-C18)*24&lt;0,"CHECK TIMES",(C19-C18)*24)</f>
        <v>4.9999999999999911</v>
      </c>
    </row>
    <row r="7" spans="1:23" ht="30" customHeight="1" x14ac:dyDescent="0.25">
      <c r="A7" s="34" t="s">
        <v>9</v>
      </c>
      <c r="B7" s="33" t="s">
        <v>7</v>
      </c>
      <c r="C7" s="20" t="s">
        <v>1</v>
      </c>
      <c r="H7" s="300"/>
      <c r="I7" s="300"/>
      <c r="J7" s="300"/>
      <c r="N7" s="1">
        <v>0.20833333333333301</v>
      </c>
      <c r="O7" s="1">
        <v>0.41666666666666702</v>
      </c>
    </row>
    <row r="8" spans="1:23" ht="30" customHeight="1" x14ac:dyDescent="0.25">
      <c r="A8" s="34" t="s">
        <v>9</v>
      </c>
      <c r="B8" s="33" t="s">
        <v>6</v>
      </c>
      <c r="C8" s="20" t="s">
        <v>0</v>
      </c>
      <c r="H8" s="300"/>
      <c r="I8" s="300"/>
      <c r="J8" s="300"/>
      <c r="N8" s="1">
        <v>0.21875</v>
      </c>
      <c r="O8" s="1">
        <v>0.42708333333333298</v>
      </c>
    </row>
    <row r="9" spans="1:23" ht="30" customHeight="1" x14ac:dyDescent="0.25">
      <c r="A9" s="34" t="s">
        <v>9</v>
      </c>
      <c r="B9" s="33" t="s">
        <v>18</v>
      </c>
      <c r="C9" s="20" t="s">
        <v>0</v>
      </c>
      <c r="D9" s="301" t="s">
        <v>19</v>
      </c>
      <c r="E9" s="302"/>
      <c r="F9" s="302"/>
      <c r="H9" s="300"/>
      <c r="I9" s="300"/>
      <c r="J9" s="300"/>
      <c r="N9" s="1">
        <v>0.22916666666666699</v>
      </c>
      <c r="O9" s="1">
        <v>0.4375</v>
      </c>
    </row>
    <row r="10" spans="1:23" ht="30" customHeight="1" x14ac:dyDescent="0.25">
      <c r="A10" s="34" t="s">
        <v>10</v>
      </c>
      <c r="B10" s="33" t="s">
        <v>8</v>
      </c>
      <c r="C10" s="20" t="s">
        <v>1</v>
      </c>
      <c r="H10" s="300"/>
      <c r="I10" s="300"/>
      <c r="J10" s="300"/>
      <c r="N10" s="1">
        <v>0.23958333333333301</v>
      </c>
      <c r="O10" s="1">
        <v>0.44791666666666702</v>
      </c>
    </row>
    <row r="11" spans="1:23" ht="30" customHeight="1" x14ac:dyDescent="0.25">
      <c r="A11" s="34" t="s">
        <v>10</v>
      </c>
      <c r="B11" s="35" t="s">
        <v>21</v>
      </c>
      <c r="C11" s="20" t="s">
        <v>1</v>
      </c>
      <c r="H11" s="300"/>
      <c r="I11" s="300"/>
      <c r="J11" s="300"/>
      <c r="N11" s="1">
        <v>0.25</v>
      </c>
      <c r="O11" s="1">
        <v>0.45833333333333298</v>
      </c>
    </row>
    <row r="12" spans="1:23" ht="30" customHeight="1" x14ac:dyDescent="0.25">
      <c r="A12" s="34" t="s">
        <v>10</v>
      </c>
      <c r="B12" s="33" t="s">
        <v>11</v>
      </c>
      <c r="C12" s="20" t="s">
        <v>1</v>
      </c>
      <c r="E12" s="27"/>
      <c r="N12" s="1">
        <v>0.26041666666666702</v>
      </c>
      <c r="O12" s="1">
        <v>0.46875</v>
      </c>
    </row>
    <row r="13" spans="1:23" ht="30" customHeight="1" x14ac:dyDescent="0.25">
      <c r="A13" s="27"/>
      <c r="B13" s="27"/>
      <c r="C13" s="26"/>
      <c r="D13" s="27"/>
      <c r="E13" s="27"/>
      <c r="N13" s="1">
        <v>0.27083333333333398</v>
      </c>
      <c r="O13" s="1">
        <v>0.47916666666666702</v>
      </c>
    </row>
    <row r="14" spans="1:23" ht="30" customHeight="1" x14ac:dyDescent="0.25">
      <c r="A14" s="27"/>
      <c r="B14" s="23" t="s">
        <v>12</v>
      </c>
      <c r="C14" s="24" t="s">
        <v>16</v>
      </c>
      <c r="D14" s="27"/>
      <c r="E14" s="27"/>
      <c r="N14" s="1">
        <v>0.281250000000001</v>
      </c>
      <c r="O14" s="1">
        <v>0.48958333333333398</v>
      </c>
    </row>
    <row r="15" spans="1:23" ht="30" customHeight="1" x14ac:dyDescent="0.25">
      <c r="A15" s="27"/>
      <c r="B15" s="36" t="s">
        <v>13</v>
      </c>
      <c r="C15" s="24">
        <v>4</v>
      </c>
      <c r="D15" s="27"/>
      <c r="E15" s="27"/>
      <c r="N15" s="1">
        <v>0.29166666666666702</v>
      </c>
      <c r="O15" s="1">
        <v>0.5</v>
      </c>
    </row>
    <row r="16" spans="1:23" ht="30" customHeight="1" x14ac:dyDescent="0.25">
      <c r="A16" s="27"/>
      <c r="B16" s="36" t="s">
        <v>14</v>
      </c>
      <c r="C16" s="24">
        <v>100</v>
      </c>
      <c r="D16" s="27"/>
      <c r="E16" s="27"/>
      <c r="N16" s="1">
        <v>0.30208333333333398</v>
      </c>
      <c r="O16" s="1">
        <v>0.51041666666666696</v>
      </c>
    </row>
    <row r="17" spans="1:15" ht="30" customHeight="1" x14ac:dyDescent="0.25">
      <c r="A17" s="27"/>
      <c r="B17" s="36" t="s">
        <v>15</v>
      </c>
      <c r="C17" s="24">
        <v>200</v>
      </c>
      <c r="D17" s="27"/>
      <c r="E17" s="27"/>
      <c r="N17" s="1">
        <v>0.312500000000001</v>
      </c>
      <c r="O17" s="1">
        <v>0.52083333333333404</v>
      </c>
    </row>
    <row r="18" spans="1:15" ht="30" customHeight="1" x14ac:dyDescent="0.25">
      <c r="A18" s="27"/>
      <c r="B18" s="37" t="s">
        <v>34</v>
      </c>
      <c r="C18" s="38">
        <v>0.35416666666666702</v>
      </c>
      <c r="D18" s="28"/>
      <c r="E18" s="27"/>
      <c r="N18" s="1">
        <v>0.32291666666666702</v>
      </c>
      <c r="O18" s="1">
        <v>0.53125</v>
      </c>
    </row>
    <row r="19" spans="1:15" ht="30" customHeight="1" x14ac:dyDescent="0.25">
      <c r="A19" s="27"/>
      <c r="B19" s="37" t="s">
        <v>35</v>
      </c>
      <c r="C19" s="38">
        <v>0.5625</v>
      </c>
      <c r="D19" s="29"/>
      <c r="E19" s="27"/>
      <c r="N19" s="1">
        <v>0.33333333333333398</v>
      </c>
      <c r="O19" s="1">
        <v>0.54166666666666696</v>
      </c>
    </row>
    <row r="20" spans="1:15" ht="30" customHeight="1" x14ac:dyDescent="0.25">
      <c r="A20" s="27"/>
      <c r="B20" s="27"/>
      <c r="C20" s="26"/>
      <c r="D20" s="27"/>
      <c r="E20" s="27"/>
      <c r="N20" s="1">
        <v>0.343750000000001</v>
      </c>
      <c r="O20" s="1">
        <v>0.55208333333333404</v>
      </c>
    </row>
    <row r="21" spans="1:15" ht="30" customHeight="1" x14ac:dyDescent="0.4">
      <c r="A21" s="27"/>
      <c r="B21" s="41" t="s">
        <v>17</v>
      </c>
      <c r="C21" s="42">
        <f>ROUNDUP((V3+W3)/26,0)</f>
        <v>2</v>
      </c>
      <c r="D21" s="27"/>
      <c r="E21" s="27"/>
      <c r="N21" s="1">
        <v>0.35416666666666702</v>
      </c>
      <c r="O21" s="1">
        <v>0.5625</v>
      </c>
    </row>
    <row r="22" spans="1:15" ht="30" customHeight="1" thickBot="1" x14ac:dyDescent="0.3">
      <c r="A22" s="27"/>
      <c r="C22" s="26"/>
      <c r="D22" s="27"/>
      <c r="N22" s="1">
        <v>0.36458333333333398</v>
      </c>
      <c r="O22" s="1">
        <v>0.57291666666666696</v>
      </c>
    </row>
    <row r="23" spans="1:15" ht="30" customHeight="1" x14ac:dyDescent="0.25">
      <c r="A23" s="27"/>
      <c r="B23" s="39" t="s">
        <v>30</v>
      </c>
      <c r="C23" s="305">
        <f>IF(V6="CHECK TIMES","PLEASE CHECK YOUR TIMES",
        IF(V6&lt;=5,     T3,     T3+(V6-5)*T6)
     )</f>
        <v>480</v>
      </c>
      <c r="D23" s="306"/>
      <c r="N23" s="1">
        <v>0.375000000000001</v>
      </c>
      <c r="O23" s="1">
        <v>0.58333333333333404</v>
      </c>
    </row>
    <row r="24" spans="1:15" ht="30" customHeight="1" thickBot="1" x14ac:dyDescent="0.3">
      <c r="A24" s="27"/>
      <c r="B24" s="40" t="s">
        <v>31</v>
      </c>
      <c r="C24" s="303">
        <f>C23*C21</f>
        <v>960</v>
      </c>
      <c r="D24" s="304"/>
      <c r="N24" s="1">
        <v>0.38541666666666702</v>
      </c>
      <c r="O24" s="1">
        <v>0.59375</v>
      </c>
    </row>
    <row r="25" spans="1:15" ht="30" customHeight="1" x14ac:dyDescent="0.25">
      <c r="A25" s="27"/>
      <c r="B25" s="27"/>
      <c r="C25" s="26"/>
      <c r="D25" s="27"/>
      <c r="N25" s="1">
        <v>0.39583333333333398</v>
      </c>
      <c r="O25" s="1">
        <v>0.60416666666666696</v>
      </c>
    </row>
    <row r="26" spans="1:15" ht="30" customHeight="1" x14ac:dyDescent="0.25">
      <c r="N26" s="1">
        <v>0.406250000000001</v>
      </c>
      <c r="O26" s="1">
        <v>0.61458333333333404</v>
      </c>
    </row>
    <row r="27" spans="1:15" ht="30" customHeight="1" x14ac:dyDescent="0.25">
      <c r="N27" s="1">
        <v>0.41666666666666702</v>
      </c>
      <c r="O27" s="1">
        <v>0.625</v>
      </c>
    </row>
    <row r="28" spans="1:15" ht="30" customHeight="1" x14ac:dyDescent="0.25">
      <c r="N28" s="1">
        <v>0.42708333333333398</v>
      </c>
      <c r="O28" s="1">
        <v>0.63541666666666696</v>
      </c>
    </row>
    <row r="29" spans="1:15" ht="30" customHeight="1" x14ac:dyDescent="0.25">
      <c r="N29" s="1">
        <v>0.437500000000001</v>
      </c>
      <c r="O29" s="1">
        <v>0.64583333333333404</v>
      </c>
    </row>
    <row r="30" spans="1:15" ht="30" customHeight="1" x14ac:dyDescent="0.25">
      <c r="N30" s="1">
        <v>0.44791666666666702</v>
      </c>
      <c r="O30" s="1">
        <v>0.65625</v>
      </c>
    </row>
    <row r="31" spans="1:15" ht="30" customHeight="1" x14ac:dyDescent="0.25">
      <c r="N31" s="1">
        <v>0.45833333333333398</v>
      </c>
      <c r="O31" s="1">
        <v>0.66666666666666696</v>
      </c>
    </row>
    <row r="32" spans="1:15" ht="30" customHeight="1" x14ac:dyDescent="0.25">
      <c r="N32" s="1">
        <v>0.468750000000001</v>
      </c>
      <c r="O32" s="1">
        <v>0.67708333333333404</v>
      </c>
    </row>
    <row r="33" spans="14:15" ht="30" customHeight="1" x14ac:dyDescent="0.25">
      <c r="N33" s="1">
        <v>0.47916666666666802</v>
      </c>
      <c r="O33" s="1">
        <v>0.687500000000001</v>
      </c>
    </row>
    <row r="34" spans="14:15" ht="30" customHeight="1" x14ac:dyDescent="0.25">
      <c r="N34" s="1">
        <v>0.48958333333333398</v>
      </c>
      <c r="O34" s="1">
        <v>0.69791666666666696</v>
      </c>
    </row>
    <row r="35" spans="14:15" ht="30" customHeight="1" x14ac:dyDescent="0.25">
      <c r="N35" s="1">
        <v>0.500000000000001</v>
      </c>
      <c r="O35" s="1">
        <v>0.70833333333333404</v>
      </c>
    </row>
    <row r="36" spans="14:15" ht="30" customHeight="1" x14ac:dyDescent="0.25">
      <c r="N36" s="1">
        <v>0.51041666666666796</v>
      </c>
      <c r="O36" s="1">
        <v>0.718750000000001</v>
      </c>
    </row>
    <row r="37" spans="14:15" ht="30" customHeight="1" x14ac:dyDescent="0.25">
      <c r="N37" s="1">
        <v>0.52083333333333404</v>
      </c>
      <c r="O37" s="1">
        <v>0.72916666666666696</v>
      </c>
    </row>
    <row r="38" spans="14:15" ht="30" customHeight="1" x14ac:dyDescent="0.25">
      <c r="N38" s="1">
        <v>0.531250000000001</v>
      </c>
      <c r="O38" s="1">
        <v>0.73958333333333404</v>
      </c>
    </row>
    <row r="39" spans="14:15" ht="30" customHeight="1" x14ac:dyDescent="0.25">
      <c r="N39" s="1">
        <v>0.54166666666666796</v>
      </c>
      <c r="O39" s="1">
        <v>0.750000000000001</v>
      </c>
    </row>
    <row r="40" spans="14:15" ht="30" customHeight="1" x14ac:dyDescent="0.25">
      <c r="N40" s="1">
        <v>0.55208333333333404</v>
      </c>
      <c r="O40" s="1">
        <v>0.76041666666666696</v>
      </c>
    </row>
    <row r="41" spans="14:15" ht="30" customHeight="1" x14ac:dyDescent="0.25">
      <c r="N41" s="1">
        <v>0.562500000000001</v>
      </c>
      <c r="O41" s="1">
        <v>0.77083333333333404</v>
      </c>
    </row>
    <row r="42" spans="14:15" ht="30" customHeight="1" x14ac:dyDescent="0.25">
      <c r="N42" s="1">
        <v>0.57291666666666796</v>
      </c>
      <c r="O42" s="1">
        <v>0.781250000000001</v>
      </c>
    </row>
    <row r="43" spans="14:15" ht="30" customHeight="1" x14ac:dyDescent="0.25">
      <c r="N43" s="1">
        <v>0.58333333333333404</v>
      </c>
      <c r="O43" s="1">
        <v>0.79166666666666696</v>
      </c>
    </row>
    <row r="44" spans="14:15" ht="30" customHeight="1" x14ac:dyDescent="0.25">
      <c r="N44" s="1">
        <v>0.593750000000001</v>
      </c>
      <c r="O44" s="1">
        <v>0.80208333333333404</v>
      </c>
    </row>
    <row r="45" spans="14:15" ht="30" customHeight="1" x14ac:dyDescent="0.25">
      <c r="N45" s="1">
        <v>0.60416666666666796</v>
      </c>
      <c r="O45" s="1">
        <v>0.812500000000001</v>
      </c>
    </row>
    <row r="46" spans="14:15" ht="30" customHeight="1" x14ac:dyDescent="0.25">
      <c r="N46" s="1">
        <v>0.61458333333333404</v>
      </c>
      <c r="O46" s="1">
        <v>0.82291666666666696</v>
      </c>
    </row>
    <row r="47" spans="14:15" ht="30" customHeight="1" x14ac:dyDescent="0.25">
      <c r="N47" s="1">
        <v>0.625000000000001</v>
      </c>
      <c r="O47" s="1">
        <v>0.83333333333333404</v>
      </c>
    </row>
    <row r="48" spans="14:15" ht="30" customHeight="1" x14ac:dyDescent="0.25">
      <c r="N48" s="1">
        <v>0.63541666666666796</v>
      </c>
      <c r="O48" s="1">
        <v>0.843750000000001</v>
      </c>
    </row>
    <row r="49" spans="14:15" ht="30" customHeight="1" x14ac:dyDescent="0.25">
      <c r="N49" s="1">
        <v>0.64583333333333504</v>
      </c>
      <c r="O49" s="1">
        <v>0.85416666666666796</v>
      </c>
    </row>
    <row r="50" spans="14:15" ht="30" customHeight="1" x14ac:dyDescent="0.25">
      <c r="N50" s="1">
        <v>0.656250000000001</v>
      </c>
      <c r="O50" s="1">
        <v>0.86458333333333404</v>
      </c>
    </row>
    <row r="51" spans="14:15" ht="30" customHeight="1" x14ac:dyDescent="0.25">
      <c r="N51" s="1">
        <v>0.66666666666666796</v>
      </c>
      <c r="O51" s="1">
        <v>0.875000000000001</v>
      </c>
    </row>
    <row r="52" spans="14:15" ht="30" customHeight="1" x14ac:dyDescent="0.25">
      <c r="N52" s="1">
        <v>0.67708333333333504</v>
      </c>
      <c r="O52" s="1">
        <v>0.88541666666666796</v>
      </c>
    </row>
    <row r="53" spans="14:15" ht="30" customHeight="1" x14ac:dyDescent="0.25">
      <c r="N53" s="1">
        <v>0.687500000000001</v>
      </c>
      <c r="O53" s="1">
        <v>0.89583333333333404</v>
      </c>
    </row>
    <row r="54" spans="14:15" ht="30" customHeight="1" x14ac:dyDescent="0.25">
      <c r="N54" s="1">
        <v>0.69791666666666796</v>
      </c>
      <c r="O54" s="1">
        <v>0.906250000000001</v>
      </c>
    </row>
    <row r="55" spans="14:15" ht="30" customHeight="1" x14ac:dyDescent="0.25">
      <c r="N55" s="1">
        <v>0.70833333333333504</v>
      </c>
      <c r="O55" s="1">
        <v>0.91666666666666796</v>
      </c>
    </row>
    <row r="56" spans="14:15" ht="30" customHeight="1" x14ac:dyDescent="0.25">
      <c r="N56" s="1">
        <v>0.718750000000001</v>
      </c>
      <c r="O56" s="1">
        <v>0.92708333333333404</v>
      </c>
    </row>
    <row r="57" spans="14:15" ht="30" customHeight="1" x14ac:dyDescent="0.25">
      <c r="N57" s="1">
        <v>0.72916666666666796</v>
      </c>
      <c r="O57" s="1">
        <v>0.937500000000001</v>
      </c>
    </row>
    <row r="58" spans="14:15" ht="30" customHeight="1" x14ac:dyDescent="0.25">
      <c r="N58" s="1">
        <v>0.73958333333333504</v>
      </c>
      <c r="O58" s="1">
        <v>0.94791666666666796</v>
      </c>
    </row>
    <row r="59" spans="14:15" ht="30" customHeight="1" x14ac:dyDescent="0.25">
      <c r="N59" s="1">
        <v>0.750000000000001</v>
      </c>
      <c r="O59" s="1">
        <v>0.95833333333333404</v>
      </c>
    </row>
    <row r="60" spans="14:15" ht="30" customHeight="1" x14ac:dyDescent="0.25">
      <c r="N60" s="1">
        <v>0.76041666666666796</v>
      </c>
      <c r="O60" s="1">
        <v>0.968750000000001</v>
      </c>
    </row>
    <row r="61" spans="14:15" ht="30" customHeight="1" x14ac:dyDescent="0.25">
      <c r="N61" s="1">
        <v>0.77083333333333504</v>
      </c>
      <c r="O61" s="1">
        <v>0.97916666666666796</v>
      </c>
    </row>
    <row r="62" spans="14:15" ht="30" customHeight="1" x14ac:dyDescent="0.25">
      <c r="N62" s="1">
        <v>0.781250000000001</v>
      </c>
      <c r="O62" s="1">
        <v>0.98958333333333404</v>
      </c>
    </row>
    <row r="63" spans="14:15" ht="30" customHeight="1" x14ac:dyDescent="0.25">
      <c r="N63" s="1">
        <v>0.79166666666666796</v>
      </c>
    </row>
    <row r="64" spans="14:15" ht="30" customHeight="1" x14ac:dyDescent="0.25">
      <c r="N64" s="1">
        <v>0.80208333333333504</v>
      </c>
    </row>
    <row r="65" spans="14:14" ht="30" customHeight="1" x14ac:dyDescent="0.25">
      <c r="N65" s="1">
        <v>0.812500000000001</v>
      </c>
    </row>
    <row r="66" spans="14:14" ht="30" customHeight="1" x14ac:dyDescent="0.25">
      <c r="N66" s="1">
        <v>0.82291666666666796</v>
      </c>
    </row>
    <row r="67" spans="14:14" ht="30" customHeight="1" x14ac:dyDescent="0.25">
      <c r="N67" s="1">
        <v>0.83333333333333504</v>
      </c>
    </row>
    <row r="68" spans="14:14" ht="30" customHeight="1" x14ac:dyDescent="0.25">
      <c r="N68" s="1">
        <v>0.843750000000002</v>
      </c>
    </row>
    <row r="69" spans="14:14" ht="30" customHeight="1" x14ac:dyDescent="0.25">
      <c r="N69" s="1">
        <v>0.85416666666666796</v>
      </c>
    </row>
    <row r="70" spans="14:14" ht="30" customHeight="1" x14ac:dyDescent="0.25">
      <c r="N70" s="1">
        <v>0.86458333333333504</v>
      </c>
    </row>
    <row r="71" spans="14:14" ht="30" customHeight="1" x14ac:dyDescent="0.25">
      <c r="N71" s="1">
        <v>0.875000000000002</v>
      </c>
    </row>
    <row r="72" spans="14:14" ht="30" customHeight="1" x14ac:dyDescent="0.25">
      <c r="N72" s="1">
        <v>0.88541666666666796</v>
      </c>
    </row>
    <row r="73" spans="14:14" ht="30" customHeight="1" x14ac:dyDescent="0.25">
      <c r="N73" s="1">
        <v>0.89583333333333504</v>
      </c>
    </row>
    <row r="74" spans="14:14" ht="30" customHeight="1" x14ac:dyDescent="0.25">
      <c r="N74" s="1">
        <v>0.906250000000002</v>
      </c>
    </row>
    <row r="75" spans="14:14" ht="30" customHeight="1" x14ac:dyDescent="0.25">
      <c r="N75" s="1">
        <v>0.91666666666666796</v>
      </c>
    </row>
    <row r="76" spans="14:14" ht="30" customHeight="1" x14ac:dyDescent="0.25">
      <c r="N76" s="1">
        <v>0.92708333333333504</v>
      </c>
    </row>
    <row r="77" spans="14:14" ht="30" customHeight="1" x14ac:dyDescent="0.25">
      <c r="N77" s="1">
        <v>0.937500000000002</v>
      </c>
    </row>
    <row r="78" spans="14:14" ht="30" customHeight="1" x14ac:dyDescent="0.25">
      <c r="N78" s="1">
        <v>0.94791666666666796</v>
      </c>
    </row>
    <row r="79" spans="14:14" ht="30" customHeight="1" x14ac:dyDescent="0.25">
      <c r="N79" s="1">
        <v>0.95833333333333504</v>
      </c>
    </row>
  </sheetData>
  <mergeCells count="4">
    <mergeCell ref="H6:J11"/>
    <mergeCell ref="D9:F9"/>
    <mergeCell ref="C24:D24"/>
    <mergeCell ref="C23:D23"/>
  </mergeCells>
  <conditionalFormatting sqref="H6">
    <cfRule type="expression" dxfId="15" priority="14">
      <formula>$C$7="Yes"</formula>
    </cfRule>
    <cfRule type="expression" dxfId="14" priority="15">
      <formula>$C$6="Yes"</formula>
    </cfRule>
  </conditionalFormatting>
  <conditionalFormatting sqref="H6:J11">
    <cfRule type="expression" dxfId="13" priority="16" stopIfTrue="1">
      <formula>$C$5="Yes"</formula>
    </cfRule>
    <cfRule type="expression" dxfId="12" priority="17">
      <formula>$C$12="Yes"</formula>
    </cfRule>
    <cfRule type="expression" dxfId="11" priority="18">
      <formula>$C$11="Yes"</formula>
    </cfRule>
    <cfRule type="expression" dxfId="10" priority="19">
      <formula>$C$10="Yes"</formula>
    </cfRule>
    <cfRule type="expression" dxfId="9" priority="20">
      <formula>$C$8:$C$12="Yes"</formula>
    </cfRule>
  </conditionalFormatting>
  <conditionalFormatting sqref="D9:F9">
    <cfRule type="expression" dxfId="8" priority="21">
      <formula>$C$9="Yes"</formula>
    </cfRule>
  </conditionalFormatting>
  <dataValidations count="4">
    <dataValidation type="list" allowBlank="1" showInputMessage="1" showErrorMessage="1" promptTitle="Yes/No" sqref="C5:C12">
      <formula1>$Q$3:$Q$4</formula1>
    </dataValidation>
    <dataValidation type="list" allowBlank="1" showInputMessage="1" showErrorMessage="1" sqref="C14">
      <formula1>$S$3:$S$6</formula1>
    </dataValidation>
    <dataValidation type="list" allowBlank="1" showInputMessage="1" showErrorMessage="1" promptTitle="Drop off" sqref="C19">
      <formula1>$O$3:$O$62</formula1>
    </dataValidation>
    <dataValidation type="list" allowBlank="1" showInputMessage="1" showErrorMessage="1" promptTitle="Pick Up" sqref="C18">
      <formula1>$N$3:$N$79</formula1>
    </dataValidation>
  </dataValidations>
  <pageMargins left="0.25" right="0.25" top="0.75" bottom="0.75" header="0.3" footer="0.3"/>
  <pageSetup scale="46" orientation="landscape" r:id="rId1"/>
  <colBreaks count="1" manualBreakCount="1">
    <brk id="11" max="2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115" zoomScaleNormal="115" workbookViewId="0">
      <selection activeCell="J12" sqref="J12"/>
    </sheetView>
  </sheetViews>
  <sheetFormatPr defaultColWidth="15.7109375" defaultRowHeight="30" customHeight="1" x14ac:dyDescent="0.25"/>
  <cols>
    <col min="2" max="2" width="20.7109375" customWidth="1"/>
    <col min="3" max="3" width="30.7109375" style="6" customWidth="1"/>
    <col min="4" max="4" width="5.7109375" customWidth="1"/>
    <col min="5" max="5" width="10.7109375" customWidth="1"/>
    <col min="6" max="7" width="15.7109375" customWidth="1"/>
    <col min="8" max="8" width="12.42578125" customWidth="1"/>
    <col min="9" max="15" width="10.7109375" customWidth="1"/>
    <col min="17" max="18" width="5.7109375" customWidth="1"/>
    <col min="19" max="19" width="15.7109375" style="2" customWidth="1"/>
    <col min="20" max="20" width="15.7109375" style="14"/>
  </cols>
  <sheetData>
    <row r="1" spans="1:20" ht="30" customHeight="1" x14ac:dyDescent="0.25">
      <c r="A1" s="314" t="s">
        <v>25</v>
      </c>
      <c r="B1" s="314"/>
      <c r="C1" s="314"/>
      <c r="D1" s="314"/>
      <c r="E1" s="314"/>
      <c r="F1" s="314"/>
      <c r="G1" s="314"/>
      <c r="H1" s="314"/>
      <c r="I1" s="314"/>
      <c r="J1" s="314"/>
      <c r="K1" s="314"/>
      <c r="L1" s="314"/>
      <c r="M1" s="314"/>
      <c r="N1" s="314"/>
      <c r="T1" s="12" t="s">
        <v>28</v>
      </c>
    </row>
    <row r="2" spans="1:20" ht="30" customHeight="1" thickBot="1" x14ac:dyDescent="0.3">
      <c r="B2" s="4"/>
      <c r="C2" s="7" t="s">
        <v>32</v>
      </c>
      <c r="D2" s="4" t="s">
        <v>0</v>
      </c>
      <c r="N2" s="1">
        <v>0.16666666666666666</v>
      </c>
      <c r="O2" s="1">
        <v>0.375</v>
      </c>
      <c r="Q2" t="s">
        <v>0</v>
      </c>
      <c r="S2" s="2" t="s">
        <v>16</v>
      </c>
      <c r="T2" s="13">
        <v>480</v>
      </c>
    </row>
    <row r="3" spans="1:20" ht="30" customHeight="1" thickBot="1" x14ac:dyDescent="0.3">
      <c r="B3" s="3" t="s">
        <v>9</v>
      </c>
      <c r="C3" s="7" t="s">
        <v>5</v>
      </c>
      <c r="D3" s="4" t="s">
        <v>1</v>
      </c>
      <c r="H3" s="300" t="s">
        <v>20</v>
      </c>
      <c r="I3" s="300"/>
      <c r="J3" s="300"/>
      <c r="L3" s="17"/>
      <c r="N3" s="1">
        <v>0.17708333333333334</v>
      </c>
      <c r="O3" s="1">
        <v>0.38541666666666669</v>
      </c>
      <c r="Q3" t="s">
        <v>1</v>
      </c>
      <c r="S3" s="2" t="s">
        <v>2</v>
      </c>
    </row>
    <row r="4" spans="1:20" ht="30" customHeight="1" x14ac:dyDescent="0.25">
      <c r="B4" s="3" t="s">
        <v>9</v>
      </c>
      <c r="C4" s="7" t="s">
        <v>7</v>
      </c>
      <c r="D4" s="4" t="s">
        <v>1</v>
      </c>
      <c r="H4" s="300"/>
      <c r="I4" s="300"/>
      <c r="J4" s="300"/>
      <c r="N4" s="1">
        <v>0.1875</v>
      </c>
      <c r="O4" s="1">
        <v>0.39583333333333298</v>
      </c>
      <c r="S4" s="2" t="s">
        <v>3</v>
      </c>
      <c r="T4" s="12" t="s">
        <v>29</v>
      </c>
    </row>
    <row r="5" spans="1:20" ht="30" customHeight="1" thickBot="1" x14ac:dyDescent="0.3">
      <c r="B5" s="3" t="s">
        <v>9</v>
      </c>
      <c r="C5" s="7" t="s">
        <v>6</v>
      </c>
      <c r="D5" s="4" t="s">
        <v>1</v>
      </c>
      <c r="H5" s="300"/>
      <c r="I5" s="300"/>
      <c r="J5" s="300"/>
      <c r="N5" s="1">
        <v>0.19791666666666699</v>
      </c>
      <c r="O5" s="1">
        <v>0.40625</v>
      </c>
      <c r="S5" s="2" t="s">
        <v>4</v>
      </c>
      <c r="T5" s="13">
        <f>72</f>
        <v>72</v>
      </c>
    </row>
    <row r="6" spans="1:20" ht="30" customHeight="1" x14ac:dyDescent="0.25">
      <c r="B6" s="3" t="s">
        <v>9</v>
      </c>
      <c r="C6" s="7" t="s">
        <v>18</v>
      </c>
      <c r="D6" s="4" t="s">
        <v>0</v>
      </c>
      <c r="E6" s="313" t="s">
        <v>19</v>
      </c>
      <c r="F6" s="302"/>
      <c r="G6" s="302"/>
      <c r="H6" s="300"/>
      <c r="I6" s="300"/>
      <c r="J6" s="300"/>
      <c r="N6" s="1">
        <v>0.20833333333333301</v>
      </c>
      <c r="O6" s="1">
        <v>0.41666666666666702</v>
      </c>
    </row>
    <row r="7" spans="1:20" ht="30" customHeight="1" x14ac:dyDescent="0.25">
      <c r="B7" s="3" t="s">
        <v>10</v>
      </c>
      <c r="C7" s="7" t="s">
        <v>8</v>
      </c>
      <c r="D7" s="4" t="s">
        <v>1</v>
      </c>
      <c r="H7" s="300"/>
      <c r="I7" s="300"/>
      <c r="J7" s="300"/>
      <c r="N7" s="1">
        <v>0.21875</v>
      </c>
      <c r="O7" s="1">
        <v>0.42708333333333298</v>
      </c>
    </row>
    <row r="8" spans="1:20" ht="30" customHeight="1" x14ac:dyDescent="0.25">
      <c r="B8" s="3" t="s">
        <v>10</v>
      </c>
      <c r="C8" s="8" t="s">
        <v>21</v>
      </c>
      <c r="D8" s="4" t="s">
        <v>1</v>
      </c>
      <c r="H8" s="300"/>
      <c r="I8" s="300"/>
      <c r="J8" s="300"/>
      <c r="N8" s="1">
        <v>0.22916666666666699</v>
      </c>
      <c r="O8" s="1">
        <v>0.4375</v>
      </c>
    </row>
    <row r="9" spans="1:20" ht="30" customHeight="1" x14ac:dyDescent="0.25">
      <c r="B9" s="3" t="s">
        <v>10</v>
      </c>
      <c r="C9" s="7" t="s">
        <v>11</v>
      </c>
      <c r="D9" s="4" t="s">
        <v>1</v>
      </c>
      <c r="N9" s="1">
        <v>0.23958333333333301</v>
      </c>
      <c r="O9" s="1">
        <v>0.44791666666666702</v>
      </c>
    </row>
    <row r="10" spans="1:20" ht="30" customHeight="1" thickBot="1" x14ac:dyDescent="0.3">
      <c r="N10" s="1">
        <v>0.25</v>
      </c>
      <c r="O10" s="1">
        <v>0.45833333333333298</v>
      </c>
    </row>
    <row r="11" spans="1:20" ht="30" customHeight="1" x14ac:dyDescent="0.25">
      <c r="B11" s="5" t="s">
        <v>12</v>
      </c>
      <c r="C11" s="6" t="s">
        <v>3</v>
      </c>
      <c r="E11" s="307" t="s">
        <v>17</v>
      </c>
      <c r="F11" s="308"/>
      <c r="G11" s="309"/>
      <c r="I11" s="9" t="s">
        <v>22</v>
      </c>
      <c r="J11" s="9" t="s">
        <v>23</v>
      </c>
      <c r="N11" s="1">
        <v>0.26041666666666702</v>
      </c>
      <c r="O11" s="1">
        <v>0.46875</v>
      </c>
      <c r="T11" s="16"/>
    </row>
    <row r="12" spans="1:20" ht="30" customHeight="1" thickBot="1" x14ac:dyDescent="0.3">
      <c r="B12" s="5" t="s">
        <v>13</v>
      </c>
      <c r="C12" s="6">
        <v>4</v>
      </c>
      <c r="E12" s="310">
        <f>ROUNDUP((I12+J12)/26,0)</f>
        <v>2</v>
      </c>
      <c r="F12" s="311"/>
      <c r="G12" s="312"/>
      <c r="I12">
        <f>ROUNDUP(C12/2,0)</f>
        <v>2</v>
      </c>
      <c r="J12">
        <f>ROUNDUP(IF(C11="PreK-3",C13/3,IF(C11="Mixed Elem",C13/2.308,C13/2)),0)</f>
        <v>44</v>
      </c>
      <c r="N12" s="1">
        <v>0.27083333333333398</v>
      </c>
      <c r="O12" s="1">
        <v>0.47916666666666702</v>
      </c>
      <c r="T12" s="16"/>
    </row>
    <row r="13" spans="1:20" ht="30" customHeight="1" x14ac:dyDescent="0.25">
      <c r="B13" s="5" t="s">
        <v>14</v>
      </c>
      <c r="C13" s="6">
        <v>100</v>
      </c>
      <c r="N13" s="1">
        <v>0.281250000000001</v>
      </c>
      <c r="O13" s="1">
        <v>0.48958333333333398</v>
      </c>
    </row>
    <row r="14" spans="1:20" ht="30" customHeight="1" x14ac:dyDescent="0.25">
      <c r="B14" s="5" t="s">
        <v>15</v>
      </c>
      <c r="C14" s="6">
        <v>200</v>
      </c>
      <c r="N14" s="1">
        <v>0.29166666666666702</v>
      </c>
      <c r="O14" s="1">
        <v>0.5</v>
      </c>
    </row>
    <row r="15" spans="1:20" ht="30" customHeight="1" x14ac:dyDescent="0.25">
      <c r="B15" s="5"/>
      <c r="F15" s="9" t="s">
        <v>27</v>
      </c>
      <c r="G15" s="9" t="s">
        <v>24</v>
      </c>
      <c r="H15" s="9" t="s">
        <v>26</v>
      </c>
      <c r="N15" s="1">
        <v>0.30208333333333398</v>
      </c>
      <c r="O15" s="1">
        <v>0.51041666666666696</v>
      </c>
    </row>
    <row r="16" spans="1:20" ht="30" customHeight="1" x14ac:dyDescent="0.25">
      <c r="F16" s="10">
        <v>0.35416666666666702</v>
      </c>
      <c r="G16" s="10">
        <v>0.5625</v>
      </c>
      <c r="H16">
        <f>IF((G16-F16)*24&lt;0,"CHECK TIMES",(G16-F16)*24)</f>
        <v>4.9999999999999911</v>
      </c>
      <c r="N16" s="1">
        <v>0.312500000000001</v>
      </c>
      <c r="O16" s="1">
        <v>0.52083333333333404</v>
      </c>
    </row>
    <row r="17" spans="2:15" ht="30" customHeight="1" x14ac:dyDescent="0.25">
      <c r="N17" s="1">
        <v>0.32291666666666702</v>
      </c>
      <c r="O17" s="1">
        <v>0.53125</v>
      </c>
    </row>
    <row r="18" spans="2:15" ht="30" customHeight="1" x14ac:dyDescent="0.25">
      <c r="N18" s="1">
        <v>0.33333333333333398</v>
      </c>
      <c r="O18" s="1">
        <v>0.54166666666666696</v>
      </c>
    </row>
    <row r="19" spans="2:15" ht="30" customHeight="1" x14ac:dyDescent="0.25">
      <c r="B19" s="11" t="s">
        <v>30</v>
      </c>
      <c r="C19" s="15">
        <f>IF(H16="CHECK TIMES","PLEASE CHECK YOUR TIMES",
        IF(H16&lt;=5,     T2,     T2+(H16-5)*T5)
     )</f>
        <v>480</v>
      </c>
      <c r="N19" s="1">
        <v>0.343750000000001</v>
      </c>
      <c r="O19" s="1">
        <v>0.55208333333333404</v>
      </c>
    </row>
    <row r="20" spans="2:15" ht="30" customHeight="1" x14ac:dyDescent="0.25">
      <c r="B20" s="18" t="s">
        <v>31</v>
      </c>
      <c r="C20" s="19">
        <f>C19*E12</f>
        <v>960</v>
      </c>
      <c r="N20" s="1">
        <v>0.35416666666666702</v>
      </c>
      <c r="O20" s="1">
        <v>0.5625</v>
      </c>
    </row>
    <row r="21" spans="2:15" ht="30" customHeight="1" x14ac:dyDescent="0.25">
      <c r="N21" s="1">
        <v>0.36458333333333398</v>
      </c>
      <c r="O21" s="1">
        <v>0.57291666666666696</v>
      </c>
    </row>
    <row r="22" spans="2:15" ht="30" customHeight="1" x14ac:dyDescent="0.25">
      <c r="N22" s="1">
        <v>0.375000000000001</v>
      </c>
      <c r="O22" s="1">
        <v>0.58333333333333404</v>
      </c>
    </row>
    <row r="23" spans="2:15" ht="30" customHeight="1" x14ac:dyDescent="0.25">
      <c r="N23" s="1">
        <v>0.38541666666666702</v>
      </c>
      <c r="O23" s="1">
        <v>0.59375</v>
      </c>
    </row>
    <row r="24" spans="2:15" ht="30" customHeight="1" x14ac:dyDescent="0.25">
      <c r="N24" s="1">
        <v>0.39583333333333398</v>
      </c>
      <c r="O24" s="1">
        <v>0.60416666666666696</v>
      </c>
    </row>
    <row r="25" spans="2:15" ht="30" customHeight="1" x14ac:dyDescent="0.25">
      <c r="N25" s="1">
        <v>0.406250000000001</v>
      </c>
      <c r="O25" s="1">
        <v>0.61458333333333404</v>
      </c>
    </row>
    <row r="26" spans="2:15" ht="30" customHeight="1" x14ac:dyDescent="0.25">
      <c r="N26" s="1">
        <v>0.41666666666666702</v>
      </c>
      <c r="O26" s="1">
        <v>0.625</v>
      </c>
    </row>
    <row r="27" spans="2:15" ht="30" customHeight="1" x14ac:dyDescent="0.25">
      <c r="N27" s="1">
        <v>0.42708333333333398</v>
      </c>
      <c r="O27" s="1">
        <v>0.63541666666666696</v>
      </c>
    </row>
    <row r="28" spans="2:15" ht="30" customHeight="1" x14ac:dyDescent="0.25">
      <c r="N28" s="1">
        <v>0.437500000000001</v>
      </c>
      <c r="O28" s="1">
        <v>0.64583333333333404</v>
      </c>
    </row>
    <row r="29" spans="2:15" ht="30" customHeight="1" x14ac:dyDescent="0.25">
      <c r="N29" s="1">
        <v>0.44791666666666702</v>
      </c>
      <c r="O29" s="1">
        <v>0.65625</v>
      </c>
    </row>
    <row r="30" spans="2:15" ht="30" customHeight="1" x14ac:dyDescent="0.25">
      <c r="N30" s="1">
        <v>0.45833333333333398</v>
      </c>
      <c r="O30" s="1">
        <v>0.66666666666666696</v>
      </c>
    </row>
    <row r="31" spans="2:15" ht="30" customHeight="1" x14ac:dyDescent="0.25">
      <c r="N31" s="1">
        <v>0.468750000000001</v>
      </c>
      <c r="O31" s="1">
        <v>0.67708333333333404</v>
      </c>
    </row>
    <row r="32" spans="2:15" ht="30" customHeight="1" x14ac:dyDescent="0.25">
      <c r="N32" s="1">
        <v>0.47916666666666802</v>
      </c>
      <c r="O32" s="1">
        <v>0.687500000000001</v>
      </c>
    </row>
    <row r="33" spans="14:15" ht="30" customHeight="1" x14ac:dyDescent="0.25">
      <c r="N33" s="1">
        <v>0.48958333333333398</v>
      </c>
      <c r="O33" s="1">
        <v>0.69791666666666696</v>
      </c>
    </row>
    <row r="34" spans="14:15" ht="30" customHeight="1" x14ac:dyDescent="0.25">
      <c r="N34" s="1">
        <v>0.500000000000001</v>
      </c>
      <c r="O34" s="1">
        <v>0.70833333333333404</v>
      </c>
    </row>
    <row r="35" spans="14:15" ht="30" customHeight="1" x14ac:dyDescent="0.25">
      <c r="N35" s="1">
        <v>0.51041666666666796</v>
      </c>
      <c r="O35" s="1">
        <v>0.718750000000001</v>
      </c>
    </row>
    <row r="36" spans="14:15" ht="30" customHeight="1" x14ac:dyDescent="0.25">
      <c r="N36" s="1">
        <v>0.52083333333333404</v>
      </c>
      <c r="O36" s="1">
        <v>0.72916666666666696</v>
      </c>
    </row>
    <row r="37" spans="14:15" ht="30" customHeight="1" x14ac:dyDescent="0.25">
      <c r="N37" s="1">
        <v>0.531250000000001</v>
      </c>
      <c r="O37" s="1">
        <v>0.73958333333333404</v>
      </c>
    </row>
    <row r="38" spans="14:15" ht="30" customHeight="1" x14ac:dyDescent="0.25">
      <c r="N38" s="1">
        <v>0.54166666666666796</v>
      </c>
      <c r="O38" s="1">
        <v>0.750000000000001</v>
      </c>
    </row>
    <row r="39" spans="14:15" ht="30" customHeight="1" x14ac:dyDescent="0.25">
      <c r="N39" s="1">
        <v>0.55208333333333404</v>
      </c>
      <c r="O39" s="1">
        <v>0.76041666666666696</v>
      </c>
    </row>
    <row r="40" spans="14:15" ht="30" customHeight="1" x14ac:dyDescent="0.25">
      <c r="N40" s="1">
        <v>0.562500000000001</v>
      </c>
      <c r="O40" s="1">
        <v>0.77083333333333404</v>
      </c>
    </row>
    <row r="41" spans="14:15" ht="30" customHeight="1" x14ac:dyDescent="0.25">
      <c r="N41" s="1">
        <v>0.57291666666666796</v>
      </c>
      <c r="O41" s="1">
        <v>0.781250000000001</v>
      </c>
    </row>
    <row r="42" spans="14:15" ht="30" customHeight="1" x14ac:dyDescent="0.25">
      <c r="N42" s="1">
        <v>0.58333333333333404</v>
      </c>
      <c r="O42" s="1">
        <v>0.79166666666666696</v>
      </c>
    </row>
    <row r="43" spans="14:15" ht="30" customHeight="1" x14ac:dyDescent="0.25">
      <c r="N43" s="1">
        <v>0.593750000000001</v>
      </c>
      <c r="O43" s="1">
        <v>0.80208333333333404</v>
      </c>
    </row>
    <row r="44" spans="14:15" ht="30" customHeight="1" x14ac:dyDescent="0.25">
      <c r="N44" s="1">
        <v>0.60416666666666796</v>
      </c>
      <c r="O44" s="1">
        <v>0.812500000000001</v>
      </c>
    </row>
    <row r="45" spans="14:15" ht="30" customHeight="1" x14ac:dyDescent="0.25">
      <c r="N45" s="1">
        <v>0.61458333333333404</v>
      </c>
      <c r="O45" s="1">
        <v>0.82291666666666696</v>
      </c>
    </row>
    <row r="46" spans="14:15" ht="30" customHeight="1" x14ac:dyDescent="0.25">
      <c r="N46" s="1">
        <v>0.625000000000001</v>
      </c>
      <c r="O46" s="1">
        <v>0.83333333333333404</v>
      </c>
    </row>
    <row r="47" spans="14:15" ht="30" customHeight="1" x14ac:dyDescent="0.25">
      <c r="N47" s="1">
        <v>0.63541666666666796</v>
      </c>
      <c r="O47" s="1">
        <v>0.843750000000001</v>
      </c>
    </row>
    <row r="48" spans="14:15" ht="30" customHeight="1" x14ac:dyDescent="0.25">
      <c r="N48" s="1">
        <v>0.64583333333333504</v>
      </c>
      <c r="O48" s="1">
        <v>0.85416666666666796</v>
      </c>
    </row>
    <row r="49" spans="14:15" ht="30" customHeight="1" x14ac:dyDescent="0.25">
      <c r="N49" s="1">
        <v>0.656250000000001</v>
      </c>
      <c r="O49" s="1">
        <v>0.86458333333333404</v>
      </c>
    </row>
    <row r="50" spans="14:15" ht="30" customHeight="1" x14ac:dyDescent="0.25">
      <c r="N50" s="1">
        <v>0.66666666666666796</v>
      </c>
      <c r="O50" s="1">
        <v>0.875000000000001</v>
      </c>
    </row>
    <row r="51" spans="14:15" ht="30" customHeight="1" x14ac:dyDescent="0.25">
      <c r="N51" s="1">
        <v>0.67708333333333504</v>
      </c>
      <c r="O51" s="1">
        <v>0.88541666666666796</v>
      </c>
    </row>
    <row r="52" spans="14:15" ht="30" customHeight="1" x14ac:dyDescent="0.25">
      <c r="N52" s="1">
        <v>0.687500000000001</v>
      </c>
      <c r="O52" s="1">
        <v>0.89583333333333404</v>
      </c>
    </row>
    <row r="53" spans="14:15" ht="30" customHeight="1" x14ac:dyDescent="0.25">
      <c r="N53" s="1">
        <v>0.69791666666666796</v>
      </c>
      <c r="O53" s="1">
        <v>0.906250000000001</v>
      </c>
    </row>
    <row r="54" spans="14:15" ht="30" customHeight="1" x14ac:dyDescent="0.25">
      <c r="N54" s="1">
        <v>0.70833333333333504</v>
      </c>
      <c r="O54" s="1">
        <v>0.91666666666666796</v>
      </c>
    </row>
    <row r="55" spans="14:15" ht="30" customHeight="1" x14ac:dyDescent="0.25">
      <c r="N55" s="1">
        <v>0.718750000000001</v>
      </c>
      <c r="O55" s="1">
        <v>0.92708333333333404</v>
      </c>
    </row>
    <row r="56" spans="14:15" ht="30" customHeight="1" x14ac:dyDescent="0.25">
      <c r="N56" s="1">
        <v>0.72916666666666796</v>
      </c>
      <c r="O56" s="1">
        <v>0.937500000000001</v>
      </c>
    </row>
    <row r="57" spans="14:15" ht="30" customHeight="1" x14ac:dyDescent="0.25">
      <c r="N57" s="1">
        <v>0.73958333333333504</v>
      </c>
      <c r="O57" s="1">
        <v>0.94791666666666796</v>
      </c>
    </row>
    <row r="58" spans="14:15" ht="30" customHeight="1" x14ac:dyDescent="0.25">
      <c r="N58" s="1">
        <v>0.750000000000001</v>
      </c>
      <c r="O58" s="1">
        <v>0.95833333333333404</v>
      </c>
    </row>
    <row r="59" spans="14:15" ht="30" customHeight="1" x14ac:dyDescent="0.25">
      <c r="N59" s="1">
        <v>0.76041666666666796</v>
      </c>
      <c r="O59" s="1">
        <v>0.968750000000001</v>
      </c>
    </row>
    <row r="60" spans="14:15" ht="30" customHeight="1" x14ac:dyDescent="0.25">
      <c r="N60" s="1">
        <v>0.77083333333333504</v>
      </c>
      <c r="O60" s="1">
        <v>0.97916666666666796</v>
      </c>
    </row>
    <row r="61" spans="14:15" ht="30" customHeight="1" x14ac:dyDescent="0.25">
      <c r="N61" s="1">
        <v>0.781250000000001</v>
      </c>
      <c r="O61" s="1">
        <v>0.98958333333333404</v>
      </c>
    </row>
    <row r="62" spans="14:15" ht="30" customHeight="1" x14ac:dyDescent="0.25">
      <c r="N62" s="1">
        <v>0.79166666666666796</v>
      </c>
    </row>
    <row r="63" spans="14:15" ht="30" customHeight="1" x14ac:dyDescent="0.25">
      <c r="N63" s="1">
        <v>0.80208333333333504</v>
      </c>
    </row>
    <row r="64" spans="14:15" ht="30" customHeight="1" x14ac:dyDescent="0.25">
      <c r="N64" s="1">
        <v>0.812500000000001</v>
      </c>
    </row>
    <row r="65" spans="14:14" ht="30" customHeight="1" x14ac:dyDescent="0.25">
      <c r="N65" s="1">
        <v>0.82291666666666796</v>
      </c>
    </row>
    <row r="66" spans="14:14" ht="30" customHeight="1" x14ac:dyDescent="0.25">
      <c r="N66" s="1">
        <v>0.83333333333333504</v>
      </c>
    </row>
    <row r="67" spans="14:14" ht="30" customHeight="1" x14ac:dyDescent="0.25">
      <c r="N67" s="1">
        <v>0.843750000000002</v>
      </c>
    </row>
    <row r="68" spans="14:14" ht="30" customHeight="1" x14ac:dyDescent="0.25">
      <c r="N68" s="1">
        <v>0.85416666666666796</v>
      </c>
    </row>
    <row r="69" spans="14:14" ht="30" customHeight="1" x14ac:dyDescent="0.25">
      <c r="N69" s="1">
        <v>0.86458333333333504</v>
      </c>
    </row>
    <row r="70" spans="14:14" ht="30" customHeight="1" x14ac:dyDescent="0.25">
      <c r="N70" s="1">
        <v>0.875000000000002</v>
      </c>
    </row>
    <row r="71" spans="14:14" ht="30" customHeight="1" x14ac:dyDescent="0.25">
      <c r="N71" s="1">
        <v>0.88541666666666796</v>
      </c>
    </row>
    <row r="72" spans="14:14" ht="30" customHeight="1" x14ac:dyDescent="0.25">
      <c r="N72" s="1">
        <v>0.89583333333333504</v>
      </c>
    </row>
    <row r="73" spans="14:14" ht="30" customHeight="1" x14ac:dyDescent="0.25">
      <c r="N73" s="1">
        <v>0.906250000000002</v>
      </c>
    </row>
    <row r="74" spans="14:14" ht="30" customHeight="1" x14ac:dyDescent="0.25">
      <c r="N74" s="1">
        <v>0.91666666666666796</v>
      </c>
    </row>
    <row r="75" spans="14:14" ht="30" customHeight="1" x14ac:dyDescent="0.25">
      <c r="N75" s="1">
        <v>0.92708333333333504</v>
      </c>
    </row>
    <row r="76" spans="14:14" ht="30" customHeight="1" x14ac:dyDescent="0.25">
      <c r="N76" s="1">
        <v>0.937500000000002</v>
      </c>
    </row>
    <row r="77" spans="14:14" ht="30" customHeight="1" x14ac:dyDescent="0.25">
      <c r="N77" s="1">
        <v>0.94791666666666796</v>
      </c>
    </row>
    <row r="78" spans="14:14" ht="30" customHeight="1" x14ac:dyDescent="0.25">
      <c r="N78" s="1">
        <v>0.95833333333333504</v>
      </c>
    </row>
  </sheetData>
  <mergeCells count="5">
    <mergeCell ref="H3:J8"/>
    <mergeCell ref="E11:G11"/>
    <mergeCell ref="E12:G12"/>
    <mergeCell ref="E6:G6"/>
    <mergeCell ref="A1:N1"/>
  </mergeCells>
  <conditionalFormatting sqref="H3">
    <cfRule type="expression" dxfId="7" priority="7">
      <formula>$D$4="Yes"</formula>
    </cfRule>
    <cfRule type="expression" dxfId="6" priority="8">
      <formula>$D$3="Yes"</formula>
    </cfRule>
  </conditionalFormatting>
  <conditionalFormatting sqref="H3:J8">
    <cfRule type="expression" dxfId="5" priority="1" stopIfTrue="1">
      <formula>$D$2="Yes"</formula>
    </cfRule>
    <cfRule type="expression" dxfId="4" priority="10">
      <formula>$D$9="Yes"</formula>
    </cfRule>
    <cfRule type="expression" dxfId="3" priority="11">
      <formula>$D$8="Yes"</formula>
    </cfRule>
    <cfRule type="expression" dxfId="2" priority="12">
      <formula>$D$7="Yes"</formula>
    </cfRule>
    <cfRule type="expression" dxfId="1" priority="13">
      <formula>$D$5:$D$9="Yes"</formula>
    </cfRule>
  </conditionalFormatting>
  <conditionalFormatting sqref="E6:G6">
    <cfRule type="expression" dxfId="0" priority="2">
      <formula>$D$6="Yes"</formula>
    </cfRule>
  </conditionalFormatting>
  <dataValidations xWindow="211" yWindow="235" count="4">
    <dataValidation type="list" allowBlank="1" showInputMessage="1" showErrorMessage="1" promptTitle="Pick Up" sqref="F16">
      <formula1>$N$2:$N$78</formula1>
    </dataValidation>
    <dataValidation type="list" allowBlank="1" showInputMessage="1" showErrorMessage="1" promptTitle="Drop off" sqref="G16">
      <formula1>$O$2:$O$61</formula1>
    </dataValidation>
    <dataValidation type="list" allowBlank="1" showInputMessage="1" showErrorMessage="1" sqref="C11">
      <formula1>$S$2:$S$5</formula1>
    </dataValidation>
    <dataValidation type="list" allowBlank="1" showInputMessage="1" showErrorMessage="1" promptTitle="Yes/No" sqref="D2:D9">
      <formula1>$Q$2:$Q$3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
  <sheetViews>
    <sheetView workbookViewId="0">
      <selection activeCell="G2" sqref="G2:I8"/>
    </sheetView>
  </sheetViews>
  <sheetFormatPr defaultRowHeight="15" x14ac:dyDescent="0.25"/>
  <cols>
    <col min="2" max="2" width="17.28515625" customWidth="1"/>
    <col min="3" max="3" width="36.5703125" customWidth="1"/>
    <col min="7" max="7" width="21" customWidth="1"/>
    <col min="8" max="8" width="11.7109375" customWidth="1"/>
    <col min="9" max="9" width="18.28515625" customWidth="1"/>
  </cols>
  <sheetData>
    <row r="1" spans="2:10" ht="15.75" thickBot="1" x14ac:dyDescent="0.3"/>
    <row r="2" spans="2:10" ht="15.75" thickBot="1" x14ac:dyDescent="0.3">
      <c r="B2" s="45" t="s">
        <v>33</v>
      </c>
      <c r="C2" s="44" t="s">
        <v>32</v>
      </c>
      <c r="G2" s="315" t="s">
        <v>37</v>
      </c>
      <c r="H2" s="309"/>
    </row>
    <row r="3" spans="2:10" ht="30" x14ac:dyDescent="0.25">
      <c r="B3" s="45" t="s">
        <v>9</v>
      </c>
      <c r="C3" s="44" t="s">
        <v>5</v>
      </c>
      <c r="G3" s="52" t="s">
        <v>12</v>
      </c>
      <c r="H3" s="53" t="s">
        <v>16</v>
      </c>
      <c r="I3" s="51" t="s">
        <v>41</v>
      </c>
    </row>
    <row r="4" spans="2:10" ht="30" x14ac:dyDescent="0.25">
      <c r="B4" s="45" t="s">
        <v>9</v>
      </c>
      <c r="C4" s="44" t="s">
        <v>7</v>
      </c>
      <c r="G4" s="48" t="s">
        <v>13</v>
      </c>
      <c r="H4" s="47" t="s">
        <v>40</v>
      </c>
    </row>
    <row r="5" spans="2:10" ht="30" x14ac:dyDescent="0.25">
      <c r="B5" s="45" t="s">
        <v>9</v>
      </c>
      <c r="C5" s="44" t="s">
        <v>38</v>
      </c>
      <c r="G5" s="48" t="s">
        <v>14</v>
      </c>
      <c r="H5" s="47" t="s">
        <v>40</v>
      </c>
    </row>
    <row r="6" spans="2:10" ht="30" x14ac:dyDescent="0.25">
      <c r="B6" s="45" t="s">
        <v>9</v>
      </c>
      <c r="C6" s="44" t="s">
        <v>18</v>
      </c>
      <c r="G6" s="48" t="s">
        <v>15</v>
      </c>
      <c r="H6" s="47" t="s">
        <v>40</v>
      </c>
    </row>
    <row r="7" spans="2:10" ht="30" x14ac:dyDescent="0.25">
      <c r="B7" s="45" t="s">
        <v>10</v>
      </c>
      <c r="C7" s="44" t="s">
        <v>8</v>
      </c>
      <c r="G7" s="49" t="s">
        <v>34</v>
      </c>
      <c r="H7" s="54" t="s">
        <v>39</v>
      </c>
      <c r="J7" t="s">
        <v>39</v>
      </c>
    </row>
    <row r="8" spans="2:10" ht="53.25" customHeight="1" thickBot="1" x14ac:dyDescent="0.3">
      <c r="B8" s="45" t="s">
        <v>10</v>
      </c>
      <c r="C8" s="46" t="s">
        <v>21</v>
      </c>
      <c r="G8" s="50" t="s">
        <v>35</v>
      </c>
      <c r="H8" s="55" t="s">
        <v>39</v>
      </c>
    </row>
    <row r="9" spans="2:10" ht="35.25" customHeight="1" x14ac:dyDescent="0.25">
      <c r="B9" s="45" t="s">
        <v>10</v>
      </c>
      <c r="C9" s="44" t="s">
        <v>11</v>
      </c>
    </row>
  </sheetData>
  <mergeCells count="1">
    <mergeCell ref="G2:H2"/>
  </mergeCells>
  <dataValidations count="1">
    <dataValidation type="list" allowBlank="1" showInputMessage="1" showErrorMessage="1" sqref="H3">
      <formula1>$T$3:$T$6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7" sqref="C26:C27"/>
    </sheetView>
  </sheetViews>
  <sheetFormatPr defaultRowHeight="15" x14ac:dyDescent="0.25"/>
  <cols>
    <col min="1" max="1" width="42.7109375" customWidth="1"/>
  </cols>
  <sheetData>
    <row r="1" spans="1:4" x14ac:dyDescent="0.25">
      <c r="A1" t="s">
        <v>43</v>
      </c>
      <c r="B1">
        <v>1</v>
      </c>
      <c r="C1" t="s">
        <v>47</v>
      </c>
    </row>
    <row r="2" spans="1:4" x14ac:dyDescent="0.25">
      <c r="A2" t="s">
        <v>44</v>
      </c>
      <c r="B2">
        <v>2</v>
      </c>
      <c r="C2" t="s">
        <v>51</v>
      </c>
    </row>
    <row r="3" spans="1:4" x14ac:dyDescent="0.25">
      <c r="A3" t="s">
        <v>45</v>
      </c>
      <c r="B3">
        <v>3</v>
      </c>
      <c r="C3" s="56" t="s">
        <v>54</v>
      </c>
    </row>
    <row r="4" spans="1:4" x14ac:dyDescent="0.25">
      <c r="A4" t="s">
        <v>46</v>
      </c>
      <c r="B4">
        <v>4</v>
      </c>
      <c r="C4" t="s">
        <v>52</v>
      </c>
      <c r="D4" t="s">
        <v>55</v>
      </c>
    </row>
    <row r="5" spans="1:4" x14ac:dyDescent="0.25">
      <c r="A5" t="s">
        <v>49</v>
      </c>
      <c r="B5">
        <v>5</v>
      </c>
      <c r="C5" t="s">
        <v>53</v>
      </c>
    </row>
    <row r="6" spans="1:4" x14ac:dyDescent="0.25">
      <c r="A6" t="s">
        <v>48</v>
      </c>
      <c r="B6">
        <v>6</v>
      </c>
      <c r="C6" t="s">
        <v>50</v>
      </c>
    </row>
    <row r="7" spans="1:4" x14ac:dyDescent="0.25">
      <c r="B7">
        <v>7</v>
      </c>
    </row>
    <row r="8" spans="1:4" x14ac:dyDescent="0.25">
      <c r="B8">
        <v>8</v>
      </c>
    </row>
    <row r="9" spans="1:4" x14ac:dyDescent="0.25">
      <c r="B9">
        <v>9</v>
      </c>
    </row>
    <row r="10" spans="1:4" x14ac:dyDescent="0.25">
      <c r="B10">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A1073"/>
  <sheetViews>
    <sheetView zoomScale="75" zoomScaleNormal="75" workbookViewId="0">
      <selection activeCell="C5" sqref="C5"/>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316"/>
      <c r="C1" s="317"/>
      <c r="D1" s="317"/>
      <c r="E1" s="317"/>
      <c r="F1" s="317"/>
      <c r="G1" s="317"/>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20" t="s">
        <v>131</v>
      </c>
      <c r="C2" s="321"/>
      <c r="D2" s="321"/>
      <c r="E2" s="321"/>
      <c r="F2" s="321"/>
      <c r="G2" s="322"/>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43" t="s">
        <v>93</v>
      </c>
      <c r="C3" s="344"/>
      <c r="D3" s="344"/>
      <c r="E3" s="344"/>
      <c r="F3" s="345"/>
      <c r="G3" s="346"/>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94</v>
      </c>
      <c r="D4" s="121" t="s">
        <v>95</v>
      </c>
      <c r="E4" s="122" t="s">
        <v>147</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96</v>
      </c>
      <c r="C5" s="124"/>
      <c r="D5" s="125">
        <f>INT(ROUNDUP(C5/3,0))</f>
        <v>0</v>
      </c>
      <c r="E5" s="334">
        <f>INT(ROUNDUP(SUM(D5:D7)/24,0))</f>
        <v>4</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97</v>
      </c>
      <c r="C6" s="124">
        <v>200</v>
      </c>
      <c r="D6" s="125">
        <f>INT(ROUNDUP(C6/2.2,0))</f>
        <v>91</v>
      </c>
      <c r="E6" s="335"/>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98</v>
      </c>
      <c r="C7" s="124">
        <v>0</v>
      </c>
      <c r="D7" s="125">
        <f>INT(ROUNDUP(C7/2.6,0))</f>
        <v>0</v>
      </c>
      <c r="E7" s="336"/>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23" t="s">
        <v>119</v>
      </c>
      <c r="C9" s="324"/>
      <c r="D9" s="324"/>
      <c r="E9" s="324"/>
      <c r="F9" s="324"/>
      <c r="G9" s="325"/>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29" t="s">
        <v>149</v>
      </c>
      <c r="C10" s="330"/>
      <c r="D10" s="330"/>
      <c r="E10" s="330"/>
      <c r="F10" s="330"/>
      <c r="G10" s="331"/>
      <c r="H10" s="43"/>
      <c r="I10" s="43"/>
      <c r="J10" s="43"/>
      <c r="K10" s="43"/>
      <c r="L10" s="57"/>
      <c r="M10" s="58" t="s">
        <v>101</v>
      </c>
      <c r="N10" s="59" t="s">
        <v>102</v>
      </c>
      <c r="O10" s="59" t="s">
        <v>103</v>
      </c>
      <c r="P10" s="60"/>
      <c r="Q10" s="60"/>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99</v>
      </c>
      <c r="D11" s="105" t="s">
        <v>100</v>
      </c>
      <c r="E11" s="204" t="s">
        <v>148</v>
      </c>
      <c r="F11" s="130"/>
      <c r="G11" s="138"/>
      <c r="H11" s="43"/>
      <c r="I11" s="43"/>
      <c r="J11" s="110">
        <v>4.1666666666666664E-2</v>
      </c>
      <c r="K11" s="110">
        <v>4.1666666666666664E-2</v>
      </c>
      <c r="L11" s="61"/>
      <c r="M11" s="62">
        <f>C12</f>
        <v>0.40625</v>
      </c>
      <c r="N11" s="62">
        <f>D12</f>
        <v>0.79166666666666696</v>
      </c>
      <c r="O11" s="63">
        <f>E12</f>
        <v>9.2500000000000071</v>
      </c>
      <c r="P11" s="64"/>
      <c r="Q11" s="64"/>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104</v>
      </c>
      <c r="C12" s="109">
        <v>0.40625</v>
      </c>
      <c r="D12" s="109">
        <v>0.79166666666666696</v>
      </c>
      <c r="E12" s="106">
        <f>(D12-C12)*24</f>
        <v>9.2500000000000071</v>
      </c>
      <c r="F12" s="129"/>
      <c r="G12" s="140"/>
      <c r="H12" s="43"/>
      <c r="I12" s="43"/>
      <c r="J12" s="110">
        <v>5.2083333333333336E-2</v>
      </c>
      <c r="K12" s="110">
        <v>5.2083333333333336E-2</v>
      </c>
      <c r="L12" s="61"/>
      <c r="M12" s="65"/>
      <c r="N12" s="65"/>
      <c r="O12" s="66"/>
      <c r="P12" s="64"/>
      <c r="Q12" s="64"/>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37" t="s">
        <v>105</v>
      </c>
      <c r="M13" s="338"/>
      <c r="N13" s="338"/>
      <c r="O13" s="338"/>
      <c r="P13" s="338"/>
      <c r="Q13" s="339"/>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152</v>
      </c>
      <c r="E14" s="134" t="s">
        <v>153</v>
      </c>
      <c r="F14" s="68"/>
      <c r="G14" s="142" t="s">
        <v>108</v>
      </c>
      <c r="H14" s="43"/>
      <c r="I14" s="43"/>
      <c r="J14" s="110">
        <v>7.2916666666666699E-2</v>
      </c>
      <c r="K14" s="110">
        <v>7.2916666666666699E-2</v>
      </c>
      <c r="L14" s="69"/>
      <c r="M14" s="70"/>
      <c r="N14" s="71" t="s">
        <v>106</v>
      </c>
      <c r="O14" s="72" t="s">
        <v>107</v>
      </c>
      <c r="P14" s="73"/>
      <c r="Q14" s="74" t="s">
        <v>108</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12" t="s">
        <v>103</v>
      </c>
      <c r="C15" s="213">
        <f>E12</f>
        <v>9.2500000000000071</v>
      </c>
      <c r="D15" s="132">
        <f>IF(C15&lt;8,C15,8)</f>
        <v>8</v>
      </c>
      <c r="E15" s="132">
        <f>IF(C15&gt;8,C15-8,0)</f>
        <v>1.2500000000000071</v>
      </c>
      <c r="F15" s="75"/>
      <c r="G15" s="142" t="s">
        <v>109</v>
      </c>
      <c r="H15" s="43"/>
      <c r="I15" s="43"/>
      <c r="J15" s="110">
        <v>8.3333333333333398E-2</v>
      </c>
      <c r="K15" s="110">
        <v>8.3333333333333398E-2</v>
      </c>
      <c r="L15" s="76" t="s">
        <v>103</v>
      </c>
      <c r="M15" s="77">
        <f>C15</f>
        <v>9.2500000000000071</v>
      </c>
      <c r="N15" s="78">
        <f>IF(M15&lt;8,M15,8)</f>
        <v>8</v>
      </c>
      <c r="O15" s="79">
        <f>IF(M15&gt;8,M15-8,0)</f>
        <v>1.2500000000000071</v>
      </c>
      <c r="P15" s="80"/>
      <c r="Q15" s="72" t="s">
        <v>109</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PRODUCT(34.02,D15)</f>
        <v>272.16000000000003</v>
      </c>
      <c r="E16" s="133">
        <f>IF(E15="",0,PRODUCT(51.03,E15))</f>
        <v>63.787500000000364</v>
      </c>
      <c r="F16" s="82"/>
      <c r="G16" s="142">
        <f>SUM(D16:E16)</f>
        <v>335.94750000000039</v>
      </c>
      <c r="H16" s="43"/>
      <c r="I16" s="43"/>
      <c r="J16" s="110">
        <v>9.3750000000000097E-2</v>
      </c>
      <c r="K16" s="110">
        <v>9.3750000000000097E-2</v>
      </c>
      <c r="L16" s="69"/>
      <c r="M16" s="83"/>
      <c r="N16" s="84">
        <f>PRODUCT(22.92,N15)</f>
        <v>183.36</v>
      </c>
      <c r="O16" s="84">
        <f>IF(O15="",0,PRODUCT(31.18,O15))</f>
        <v>38.975000000000222</v>
      </c>
      <c r="P16" s="85"/>
      <c r="Q16" s="86">
        <f>SUM(N16:O16)</f>
        <v>222.33500000000024</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14" t="s">
        <v>110</v>
      </c>
      <c r="C18" s="81"/>
      <c r="D18" s="135" t="s">
        <v>111</v>
      </c>
      <c r="E18" s="82"/>
      <c r="F18" s="82"/>
      <c r="G18" s="142" t="s">
        <v>108</v>
      </c>
      <c r="H18" s="43"/>
      <c r="I18" s="43"/>
      <c r="J18" s="110">
        <v>0.114583333333333</v>
      </c>
      <c r="K18" s="110">
        <v>0.114583333333333</v>
      </c>
      <c r="L18" s="88" t="s">
        <v>110</v>
      </c>
      <c r="M18" s="89"/>
      <c r="N18" s="90" t="s">
        <v>111</v>
      </c>
      <c r="O18" s="85"/>
      <c r="P18" s="85"/>
      <c r="Q18" s="74" t="s">
        <v>108</v>
      </c>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14" t="s">
        <v>112</v>
      </c>
      <c r="C19" s="215">
        <v>150</v>
      </c>
      <c r="D19" s="136">
        <f>C19</f>
        <v>150</v>
      </c>
      <c r="E19" s="82"/>
      <c r="F19" s="82"/>
      <c r="G19" s="142" t="s">
        <v>112</v>
      </c>
      <c r="H19" s="332" t="s">
        <v>120</v>
      </c>
      <c r="I19" s="43"/>
      <c r="J19" s="110">
        <v>0.125</v>
      </c>
      <c r="K19" s="110">
        <v>0.125</v>
      </c>
      <c r="L19" s="91" t="s">
        <v>112</v>
      </c>
      <c r="M19" s="92">
        <f>C19</f>
        <v>150</v>
      </c>
      <c r="N19" s="93">
        <f>M19</f>
        <v>150</v>
      </c>
      <c r="O19" s="85"/>
      <c r="P19" s="85"/>
      <c r="Q19" s="72" t="s">
        <v>112</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418.5</v>
      </c>
      <c r="E20" s="94"/>
      <c r="F20" s="95"/>
      <c r="G20" s="142">
        <f>D20</f>
        <v>418.5</v>
      </c>
      <c r="H20" s="333"/>
      <c r="I20" s="43"/>
      <c r="J20" s="110">
        <v>0.13541666666666699</v>
      </c>
      <c r="K20" s="110">
        <v>0.13541666666666699</v>
      </c>
      <c r="L20" s="69"/>
      <c r="M20" s="83"/>
      <c r="N20" s="84">
        <f>PRODUCT(2.79,N19)</f>
        <v>418.5</v>
      </c>
      <c r="O20" s="96"/>
      <c r="P20" s="96"/>
      <c r="Q20" s="72">
        <f>N20</f>
        <v>418.5</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33"/>
      <c r="I21" s="43"/>
      <c r="J21" s="110">
        <v>0.14583333333333401</v>
      </c>
      <c r="K21" s="110">
        <v>0.14583333333333401</v>
      </c>
      <c r="L21" s="69"/>
      <c r="M21" s="83"/>
      <c r="N21" s="80"/>
      <c r="O21" s="96"/>
      <c r="P21" s="113"/>
      <c r="Q21" s="114"/>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113</v>
      </c>
      <c r="F22" s="97"/>
      <c r="G22" s="208" t="s">
        <v>114</v>
      </c>
      <c r="H22" s="333"/>
      <c r="I22" s="43"/>
      <c r="J22" s="110">
        <v>0.15625</v>
      </c>
      <c r="K22" s="110">
        <v>0.15625</v>
      </c>
      <c r="L22" s="69"/>
      <c r="M22" s="83"/>
      <c r="N22" s="80"/>
      <c r="O22" s="98" t="s">
        <v>113</v>
      </c>
      <c r="P22" s="115"/>
      <c r="Q22" s="116" t="s">
        <v>114</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16" t="s">
        <v>115</v>
      </c>
      <c r="C23" s="217">
        <f>E5</f>
        <v>4</v>
      </c>
      <c r="D23" s="144"/>
      <c r="E23" s="145">
        <f>SUM(G16,G20)</f>
        <v>754.44750000000045</v>
      </c>
      <c r="F23" s="146"/>
      <c r="G23" s="209">
        <f>PRODUCT(C23,E23)</f>
        <v>3017.7900000000018</v>
      </c>
      <c r="H23" s="333"/>
      <c r="I23" s="43"/>
      <c r="J23" s="110">
        <v>0.16666666666666699</v>
      </c>
      <c r="K23" s="110">
        <v>0.16666666666666699</v>
      </c>
      <c r="L23" s="76" t="s">
        <v>116</v>
      </c>
      <c r="M23" s="99">
        <f>C23</f>
        <v>4</v>
      </c>
      <c r="N23" s="100"/>
      <c r="O23" s="101">
        <f>SUM(Q16,Q20)</f>
        <v>640.83500000000026</v>
      </c>
      <c r="P23" s="117"/>
      <c r="Q23" s="118">
        <f>PRODUCT(M23,O23)</f>
        <v>2563.3400000000011</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23" t="s">
        <v>130</v>
      </c>
      <c r="C25" s="324"/>
      <c r="D25" s="324"/>
      <c r="E25" s="324"/>
      <c r="F25" s="324"/>
      <c r="G25" s="325"/>
      <c r="H25" s="43"/>
      <c r="I25" s="43"/>
      <c r="J25" s="110">
        <v>0.1875</v>
      </c>
      <c r="K25" s="110">
        <v>0.1875</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29" t="s">
        <v>150</v>
      </c>
      <c r="C26" s="330"/>
      <c r="D26" s="330"/>
      <c r="E26" s="330"/>
      <c r="F26" s="330"/>
      <c r="G26" s="331"/>
      <c r="H26" s="43"/>
      <c r="I26" s="43"/>
      <c r="J26" s="110">
        <v>0.19791666666666699</v>
      </c>
      <c r="K26" s="110">
        <v>0.19791666666666699</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101</v>
      </c>
      <c r="D27" s="108" t="s">
        <v>102</v>
      </c>
      <c r="E27" s="105" t="s">
        <v>103</v>
      </c>
      <c r="F27" s="130"/>
      <c r="G27" s="138"/>
      <c r="H27" s="43"/>
      <c r="I27" s="43"/>
      <c r="J27" s="110">
        <v>0.20833333333333401</v>
      </c>
      <c r="K27" s="110">
        <v>0.20833333333333401</v>
      </c>
      <c r="L27" s="57"/>
      <c r="M27" s="58" t="s">
        <v>101</v>
      </c>
      <c r="N27" s="59" t="s">
        <v>102</v>
      </c>
      <c r="O27" s="59" t="s">
        <v>103</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104</v>
      </c>
      <c r="C28" s="109">
        <v>0.20833333333333401</v>
      </c>
      <c r="D28" s="109">
        <v>0.58333333333333404</v>
      </c>
      <c r="E28" s="106">
        <f>(D28-C28)*24</f>
        <v>9</v>
      </c>
      <c r="F28" s="129"/>
      <c r="G28" s="140"/>
      <c r="H28" s="43"/>
      <c r="I28" s="43"/>
      <c r="J28" s="110">
        <v>0.21875</v>
      </c>
      <c r="K28" s="110">
        <v>0.21875</v>
      </c>
      <c r="L28" s="61"/>
      <c r="M28" s="62">
        <f>C28</f>
        <v>0.20833333333333401</v>
      </c>
      <c r="N28" s="62">
        <f>D28</f>
        <v>0.58333333333333404</v>
      </c>
      <c r="O28" s="63">
        <f>(N28-M28)*24</f>
        <v>9</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26"/>
      <c r="C29" s="327"/>
      <c r="D29" s="327"/>
      <c r="E29" s="327"/>
      <c r="F29" s="327"/>
      <c r="G29" s="328"/>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40"/>
      <c r="C30" s="341"/>
      <c r="D30" s="341"/>
      <c r="E30" s="341"/>
      <c r="F30" s="341"/>
      <c r="G30" s="342"/>
      <c r="H30" s="43"/>
      <c r="I30" s="43"/>
      <c r="J30" s="110">
        <v>0.23958333333333401</v>
      </c>
      <c r="K30" s="110">
        <v>0.23958333333333401</v>
      </c>
      <c r="L30" s="337" t="s">
        <v>117</v>
      </c>
      <c r="M30" s="338"/>
      <c r="N30" s="338"/>
      <c r="O30" s="338"/>
      <c r="P30" s="338"/>
      <c r="Q30" s="339"/>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153</v>
      </c>
      <c r="E31" s="134" t="s">
        <v>154</v>
      </c>
      <c r="F31" s="68"/>
      <c r="G31" s="142" t="s">
        <v>108</v>
      </c>
      <c r="H31" s="43"/>
      <c r="I31" s="43"/>
      <c r="J31" s="110">
        <v>0.25</v>
      </c>
      <c r="K31" s="110">
        <v>0.25</v>
      </c>
      <c r="L31" s="69"/>
      <c r="M31" s="70"/>
      <c r="N31" s="71" t="s">
        <v>106</v>
      </c>
      <c r="O31" s="72" t="s">
        <v>107</v>
      </c>
      <c r="P31" s="73"/>
      <c r="Q31" s="74" t="s">
        <v>108</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12" t="s">
        <v>103</v>
      </c>
      <c r="C32" s="213">
        <f>E28</f>
        <v>9</v>
      </c>
      <c r="D32" s="206">
        <f>IF(C32&lt;8,C32,8)</f>
        <v>8</v>
      </c>
      <c r="E32" s="132">
        <f>IF(C32&gt;8,C32-8,0)</f>
        <v>1</v>
      </c>
      <c r="F32" s="75"/>
      <c r="G32" s="142" t="s">
        <v>109</v>
      </c>
      <c r="H32" s="43"/>
      <c r="I32" s="43"/>
      <c r="J32" s="110">
        <v>0.26041666666666702</v>
      </c>
      <c r="K32" s="110">
        <v>0.26041666666666702</v>
      </c>
      <c r="L32" s="76" t="s">
        <v>103</v>
      </c>
      <c r="M32" s="77">
        <f>C32</f>
        <v>9</v>
      </c>
      <c r="N32" s="78">
        <v>0</v>
      </c>
      <c r="O32" s="79">
        <f>M32</f>
        <v>9</v>
      </c>
      <c r="P32" s="80"/>
      <c r="Q32" s="72" t="s">
        <v>109</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07">
        <f>PRODUCT(51.03,D32)</f>
        <v>408.24</v>
      </c>
      <c r="E33" s="133">
        <f>IF(E32="",0,PRODUCT(68.04,E32))</f>
        <v>68.040000000000006</v>
      </c>
      <c r="F33" s="82"/>
      <c r="G33" s="142">
        <f>SUM(D33:E33)</f>
        <v>476.28000000000003</v>
      </c>
      <c r="H33" s="43"/>
      <c r="I33" s="43"/>
      <c r="J33" s="110">
        <v>0.27083333333333398</v>
      </c>
      <c r="K33" s="110">
        <v>0.27083333333333398</v>
      </c>
      <c r="L33" s="69"/>
      <c r="M33" s="83"/>
      <c r="N33" s="84">
        <f>PRODUCT(22.92,N32)</f>
        <v>0</v>
      </c>
      <c r="O33" s="84">
        <f>IF(O32="",0,PRODUCT(34.38,O32))</f>
        <v>309.42</v>
      </c>
      <c r="P33" s="85"/>
      <c r="Q33" s="86">
        <f>SUM(N33:O33)</f>
        <v>309.42</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14" t="s">
        <v>110</v>
      </c>
      <c r="C35" s="81"/>
      <c r="D35" s="135" t="s">
        <v>111</v>
      </c>
      <c r="E35" s="82"/>
      <c r="F35" s="82"/>
      <c r="G35" s="142" t="s">
        <v>108</v>
      </c>
      <c r="H35" s="43"/>
      <c r="I35" s="43"/>
      <c r="J35" s="110">
        <v>0.29166666666666702</v>
      </c>
      <c r="K35" s="110">
        <v>0.29166666666666702</v>
      </c>
      <c r="L35" s="88" t="s">
        <v>110</v>
      </c>
      <c r="M35" s="89"/>
      <c r="N35" s="90" t="s">
        <v>111</v>
      </c>
      <c r="O35" s="85"/>
      <c r="P35" s="85"/>
      <c r="Q35" s="74" t="s">
        <v>108</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14" t="s">
        <v>112</v>
      </c>
      <c r="C36" s="215">
        <v>50</v>
      </c>
      <c r="D36" s="136">
        <f>C36</f>
        <v>50</v>
      </c>
      <c r="E36" s="82"/>
      <c r="F36" s="82"/>
      <c r="G36" s="142" t="s">
        <v>112</v>
      </c>
      <c r="H36" s="332" t="s">
        <v>120</v>
      </c>
      <c r="I36" s="43"/>
      <c r="J36" s="110">
        <v>0.30208333333333398</v>
      </c>
      <c r="K36" s="110">
        <v>0.30208333333333398</v>
      </c>
      <c r="L36" s="91" t="s">
        <v>112</v>
      </c>
      <c r="M36" s="92">
        <f>C36</f>
        <v>50</v>
      </c>
      <c r="N36" s="93">
        <f>M36</f>
        <v>50</v>
      </c>
      <c r="O36" s="85"/>
      <c r="P36" s="85"/>
      <c r="Q36" s="72" t="s">
        <v>112</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139.5</v>
      </c>
      <c r="E37" s="94"/>
      <c r="F37" s="95"/>
      <c r="G37" s="142">
        <f>D37</f>
        <v>139.5</v>
      </c>
      <c r="H37" s="333"/>
      <c r="I37" s="43"/>
      <c r="J37" s="110">
        <v>0.3125</v>
      </c>
      <c r="K37" s="110">
        <v>0.3125</v>
      </c>
      <c r="L37" s="69"/>
      <c r="M37" s="83"/>
      <c r="N37" s="84">
        <f>PRODUCT(2.79,N36)</f>
        <v>139.5</v>
      </c>
      <c r="O37" s="96"/>
      <c r="P37" s="96"/>
      <c r="Q37" s="72">
        <f>N37</f>
        <v>139.5</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33"/>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113</v>
      </c>
      <c r="F39" s="97"/>
      <c r="G39" s="210" t="s">
        <v>114</v>
      </c>
      <c r="H39" s="333"/>
      <c r="I39" s="43"/>
      <c r="J39" s="110">
        <v>0.33333333333333398</v>
      </c>
      <c r="K39" s="110">
        <v>0.33333333333333398</v>
      </c>
      <c r="L39" s="69"/>
      <c r="M39" s="83"/>
      <c r="N39" s="80"/>
      <c r="O39" s="98" t="s">
        <v>113</v>
      </c>
      <c r="P39" s="115"/>
      <c r="Q39" s="116" t="s">
        <v>114</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18" t="s">
        <v>116</v>
      </c>
      <c r="C40" s="217">
        <f>E5</f>
        <v>4</v>
      </c>
      <c r="D40" s="144"/>
      <c r="E40" s="145">
        <f>SUM(G33,G37)</f>
        <v>615.78</v>
      </c>
      <c r="F40" s="146"/>
      <c r="G40" s="211">
        <f>PRODUCT(C40,E40)</f>
        <v>2463.12</v>
      </c>
      <c r="H40" s="333"/>
      <c r="I40" s="43"/>
      <c r="J40" s="110">
        <v>0.34375</v>
      </c>
      <c r="K40" s="110">
        <v>0.34375</v>
      </c>
      <c r="L40" s="76" t="s">
        <v>116</v>
      </c>
      <c r="M40" s="99">
        <f>C40</f>
        <v>4</v>
      </c>
      <c r="N40" s="100"/>
      <c r="O40" s="101">
        <f>SUM(Q33,Q37)</f>
        <v>448.92</v>
      </c>
      <c r="P40" s="117"/>
      <c r="Q40" s="118">
        <f>PRODUCT(M40,O40)</f>
        <v>1795.68</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318"/>
      <c r="C42" s="319"/>
      <c r="D42" s="319"/>
      <c r="E42" s="319"/>
      <c r="F42" s="319"/>
      <c r="G42" s="319"/>
      <c r="H42" s="319"/>
      <c r="I42" s="319"/>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kUngbnFru+T71x5pr2amCLlqkz4S+2oeah515sQohj5tdwU3suMSH4WoJ/hZTQCQFUgpiBuiyqb0Qj8TcqpZKQ==" saltValue="Mfzni40y6u84g38bxWeI6Q==" spinCount="100000" sheet="1" objects="1" scenarios="1" selectLockedCells="1"/>
  <protectedRanges>
    <protectedRange sqref="C12:D12 C15 C19 C32 C36 C40 C23 C28:D28 M11:N11 M15 M19 M23:M24 M32 M36 M40 M28:N28" name="Range2"/>
    <protectedRange sqref="C32:C40 C15:C23 M15:M24 M32:M40" name="Range1"/>
    <protectedRange sqref="C5:C7" name="Range1_1"/>
  </protectedRanges>
  <mergeCells count="15">
    <mergeCell ref="L13:Q13"/>
    <mergeCell ref="B30:G30"/>
    <mergeCell ref="L30:Q30"/>
    <mergeCell ref="H36:H40"/>
    <mergeCell ref="B3:G3"/>
    <mergeCell ref="B9:G9"/>
    <mergeCell ref="B1:G1"/>
    <mergeCell ref="B42:I42"/>
    <mergeCell ref="B2:G2"/>
    <mergeCell ref="B25:G25"/>
    <mergeCell ref="B29:G29"/>
    <mergeCell ref="B26:G26"/>
    <mergeCell ref="H19:H23"/>
    <mergeCell ref="E5:E7"/>
    <mergeCell ref="B10:G10"/>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25" right="0.25" top="0.25" bottom="0.25" header="0.5" footer="0.5"/>
  <pageSetup scale="61"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A1073"/>
  <sheetViews>
    <sheetView topLeftCell="A7" zoomScale="78" zoomScaleNormal="78" workbookViewId="0">
      <selection activeCell="C7" sqref="C7"/>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316"/>
      <c r="C1" s="317"/>
      <c r="D1" s="317"/>
      <c r="E1" s="317"/>
      <c r="F1" s="317"/>
      <c r="G1" s="317"/>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20" t="s">
        <v>131</v>
      </c>
      <c r="C2" s="321"/>
      <c r="D2" s="321"/>
      <c r="E2" s="321"/>
      <c r="F2" s="321"/>
      <c r="G2" s="322"/>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43" t="s">
        <v>93</v>
      </c>
      <c r="C3" s="344"/>
      <c r="D3" s="344"/>
      <c r="E3" s="344"/>
      <c r="F3" s="345"/>
      <c r="G3" s="346"/>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94</v>
      </c>
      <c r="D4" s="121" t="s">
        <v>95</v>
      </c>
      <c r="E4" s="122" t="s">
        <v>147</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96</v>
      </c>
      <c r="C5" s="124">
        <v>0</v>
      </c>
      <c r="D5" s="125">
        <f>INT(ROUNDUP(C5/3,0))</f>
        <v>0</v>
      </c>
      <c r="E5" s="334">
        <f>INT(ROUNDUP(SUM(D5:D7)/24,0))</f>
        <v>2</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97</v>
      </c>
      <c r="C6" s="124">
        <v>52</v>
      </c>
      <c r="D6" s="125">
        <f>INT(ROUNDUP(C6/2.2,0))</f>
        <v>24</v>
      </c>
      <c r="E6" s="335"/>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98</v>
      </c>
      <c r="C7" s="124">
        <v>20</v>
      </c>
      <c r="D7" s="125">
        <f>INT(ROUNDUP(C7/2.6,0))</f>
        <v>8</v>
      </c>
      <c r="E7" s="336"/>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23" t="s">
        <v>119</v>
      </c>
      <c r="C9" s="324"/>
      <c r="D9" s="324"/>
      <c r="E9" s="324"/>
      <c r="F9" s="324"/>
      <c r="G9" s="325"/>
      <c r="H9" s="43"/>
      <c r="I9" s="43"/>
      <c r="J9" s="43"/>
      <c r="K9" s="43"/>
      <c r="L9" s="43"/>
      <c r="M9" s="43"/>
      <c r="N9" s="43"/>
      <c r="O9" s="43"/>
      <c r="P9" s="43"/>
      <c r="Q9" s="43"/>
      <c r="R9" s="43"/>
      <c r="S9" s="43"/>
      <c r="T9" s="43"/>
      <c r="U9" s="43"/>
      <c r="V9" s="43"/>
      <c r="W9" s="43"/>
      <c r="X9" s="347" t="s">
        <v>157</v>
      </c>
      <c r="Y9" s="348"/>
      <c r="Z9" s="348"/>
      <c r="AA9" s="348"/>
      <c r="AB9" s="348"/>
      <c r="AC9" s="348"/>
      <c r="AD9" s="348"/>
      <c r="AE9" s="348"/>
      <c r="AF9" s="348"/>
      <c r="AG9" s="348"/>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29" t="s">
        <v>149</v>
      </c>
      <c r="C10" s="330"/>
      <c r="D10" s="330"/>
      <c r="E10" s="330"/>
      <c r="F10" s="330"/>
      <c r="G10" s="331"/>
      <c r="H10" s="43"/>
      <c r="I10" s="43"/>
      <c r="J10" s="43"/>
      <c r="K10" s="43"/>
      <c r="L10" s="57"/>
      <c r="M10" s="58" t="s">
        <v>101</v>
      </c>
      <c r="N10" s="59" t="s">
        <v>102</v>
      </c>
      <c r="O10" s="59" t="s">
        <v>103</v>
      </c>
      <c r="P10" s="60"/>
      <c r="Q10" s="60"/>
      <c r="R10" s="43"/>
      <c r="S10" s="43"/>
      <c r="T10" s="43"/>
      <c r="U10" s="43"/>
      <c r="V10" s="43"/>
      <c r="W10" s="43"/>
      <c r="X10" s="348"/>
      <c r="Y10" s="348"/>
      <c r="Z10" s="348"/>
      <c r="AA10" s="348"/>
      <c r="AB10" s="348"/>
      <c r="AC10" s="348"/>
      <c r="AD10" s="348"/>
      <c r="AE10" s="348"/>
      <c r="AF10" s="348"/>
      <c r="AG10" s="348"/>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99</v>
      </c>
      <c r="D11" s="105" t="s">
        <v>100</v>
      </c>
      <c r="E11" s="204" t="s">
        <v>148</v>
      </c>
      <c r="F11" s="130"/>
      <c r="G11" s="138"/>
      <c r="H11" s="43"/>
      <c r="I11" s="43"/>
      <c r="J11" s="110">
        <v>4.1666666666666664E-2</v>
      </c>
      <c r="K11" s="110">
        <v>4.1666666666666664E-2</v>
      </c>
      <c r="L11" s="61"/>
      <c r="M11" s="62">
        <f>C12</f>
        <v>0.375</v>
      </c>
      <c r="N11" s="62">
        <f>D12</f>
        <v>0.80208333333333404</v>
      </c>
      <c r="O11" s="63">
        <f>E12</f>
        <v>10.250000000000018</v>
      </c>
      <c r="P11" s="64"/>
      <c r="Q11" s="64"/>
      <c r="R11" s="43"/>
      <c r="S11" s="43"/>
      <c r="T11" s="43"/>
      <c r="U11" s="43"/>
      <c r="V11" s="43"/>
      <c r="W11" s="43"/>
      <c r="X11" s="348"/>
      <c r="Y11" s="348"/>
      <c r="Z11" s="348"/>
      <c r="AA11" s="348"/>
      <c r="AB11" s="348"/>
      <c r="AC11" s="348"/>
      <c r="AD11" s="348"/>
      <c r="AE11" s="348"/>
      <c r="AF11" s="348"/>
      <c r="AG11" s="348"/>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104</v>
      </c>
      <c r="C12" s="109">
        <v>0.375</v>
      </c>
      <c r="D12" s="109">
        <v>0.80208333333333404</v>
      </c>
      <c r="E12" s="106">
        <f>(D12-C12)*24</f>
        <v>10.250000000000018</v>
      </c>
      <c r="F12" s="129"/>
      <c r="G12" s="140"/>
      <c r="H12" s="43"/>
      <c r="I12" s="43"/>
      <c r="J12" s="110">
        <v>5.2083333333333336E-2</v>
      </c>
      <c r="K12" s="110">
        <v>5.2083333333333336E-2</v>
      </c>
      <c r="L12" s="61"/>
      <c r="M12" s="65"/>
      <c r="N12" s="65"/>
      <c r="O12" s="66"/>
      <c r="P12" s="64"/>
      <c r="Q12" s="64"/>
      <c r="R12" s="43"/>
      <c r="S12" s="43"/>
      <c r="T12" s="43"/>
      <c r="U12" s="43"/>
      <c r="V12" s="43"/>
      <c r="W12" s="43"/>
      <c r="X12" s="348"/>
      <c r="Y12" s="348"/>
      <c r="Z12" s="348"/>
      <c r="AA12" s="348"/>
      <c r="AB12" s="348"/>
      <c r="AC12" s="348"/>
      <c r="AD12" s="348"/>
      <c r="AE12" s="348"/>
      <c r="AF12" s="348"/>
      <c r="AG12" s="348"/>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37" t="s">
        <v>105</v>
      </c>
      <c r="M13" s="338"/>
      <c r="N13" s="338"/>
      <c r="O13" s="338"/>
      <c r="P13" s="338"/>
      <c r="Q13" s="339"/>
      <c r="R13" s="43"/>
      <c r="S13" s="43"/>
      <c r="T13" s="43"/>
      <c r="U13" s="43"/>
      <c r="V13" s="43"/>
      <c r="W13" s="43"/>
      <c r="X13" s="348"/>
      <c r="Y13" s="348"/>
      <c r="Z13" s="348"/>
      <c r="AA13" s="348"/>
      <c r="AB13" s="348"/>
      <c r="AC13" s="348"/>
      <c r="AD13" s="348"/>
      <c r="AE13" s="348"/>
      <c r="AF13" s="348"/>
      <c r="AG13" s="348"/>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155</v>
      </c>
      <c r="E14" s="134" t="s">
        <v>156</v>
      </c>
      <c r="F14" s="68"/>
      <c r="G14" s="142" t="s">
        <v>108</v>
      </c>
      <c r="H14" s="43"/>
      <c r="I14" s="43"/>
      <c r="J14" s="110">
        <v>7.2916666666666699E-2</v>
      </c>
      <c r="K14" s="110">
        <v>7.2916666666666699E-2</v>
      </c>
      <c r="L14" s="69"/>
      <c r="M14" s="70"/>
      <c r="N14" s="71" t="s">
        <v>106</v>
      </c>
      <c r="O14" s="72" t="s">
        <v>107</v>
      </c>
      <c r="P14" s="73"/>
      <c r="Q14" s="74" t="s">
        <v>108</v>
      </c>
      <c r="R14" s="43"/>
      <c r="S14" s="43"/>
      <c r="T14" s="43"/>
      <c r="U14" s="43"/>
      <c r="V14" s="43"/>
      <c r="W14" s="43"/>
      <c r="X14" s="348"/>
      <c r="Y14" s="348"/>
      <c r="Z14" s="348"/>
      <c r="AA14" s="348"/>
      <c r="AB14" s="348"/>
      <c r="AC14" s="348"/>
      <c r="AD14" s="348"/>
      <c r="AE14" s="348"/>
      <c r="AF14" s="348"/>
      <c r="AG14" s="348"/>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12" t="s">
        <v>103</v>
      </c>
      <c r="C15" s="213">
        <f>E12</f>
        <v>10.250000000000018</v>
      </c>
      <c r="D15" s="132">
        <f>IF(C15&lt;8,C15,8)</f>
        <v>8</v>
      </c>
      <c r="E15" s="132">
        <f>IF(C15&gt;8,C15-8,0)</f>
        <v>2.2500000000000178</v>
      </c>
      <c r="F15" s="75"/>
      <c r="G15" s="142" t="s">
        <v>109</v>
      </c>
      <c r="H15" s="43"/>
      <c r="I15" s="43"/>
      <c r="J15" s="110">
        <v>8.3333333333333398E-2</v>
      </c>
      <c r="K15" s="110">
        <v>8.3333333333333398E-2</v>
      </c>
      <c r="L15" s="76" t="s">
        <v>103</v>
      </c>
      <c r="M15" s="77">
        <f>C15</f>
        <v>10.250000000000018</v>
      </c>
      <c r="N15" s="78">
        <f>IF(M15&lt;8,M15,8)</f>
        <v>8</v>
      </c>
      <c r="O15" s="79">
        <f>IF(M15&gt;8,M15-8,0)</f>
        <v>2.2500000000000178</v>
      </c>
      <c r="P15" s="80"/>
      <c r="Q15" s="72" t="s">
        <v>109</v>
      </c>
      <c r="R15" s="43"/>
      <c r="S15" s="43"/>
      <c r="T15" s="43"/>
      <c r="U15" s="43"/>
      <c r="V15" s="43"/>
      <c r="W15" s="43"/>
      <c r="X15" s="348"/>
      <c r="Y15" s="348"/>
      <c r="Z15" s="348"/>
      <c r="AA15" s="348"/>
      <c r="AB15" s="348"/>
      <c r="AC15" s="348"/>
      <c r="AD15" s="348"/>
      <c r="AE15" s="348"/>
      <c r="AF15" s="348"/>
      <c r="AG15" s="348"/>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PRODUCT(76.53,D15)</f>
        <v>612.24</v>
      </c>
      <c r="E16" s="133">
        <f>IF(E15="",0,PRODUCT(102.04,E15))</f>
        <v>229.59000000000182</v>
      </c>
      <c r="F16" s="82"/>
      <c r="G16" s="142">
        <f>SUM(D16:E16)</f>
        <v>841.83000000000186</v>
      </c>
      <c r="H16" s="43"/>
      <c r="I16" s="43"/>
      <c r="J16" s="110">
        <v>9.3750000000000097E-2</v>
      </c>
      <c r="K16" s="110">
        <v>9.3750000000000097E-2</v>
      </c>
      <c r="L16" s="69"/>
      <c r="M16" s="83"/>
      <c r="N16" s="84">
        <f>PRODUCT(22.92,N15)</f>
        <v>183.36</v>
      </c>
      <c r="O16" s="84">
        <f>IF(O15="",0,PRODUCT(31.18,O15))</f>
        <v>70.155000000000555</v>
      </c>
      <c r="P16" s="85"/>
      <c r="Q16" s="86">
        <f>SUM(N16:O16)</f>
        <v>253.51500000000055</v>
      </c>
      <c r="R16" s="43"/>
      <c r="S16" s="43"/>
      <c r="T16" s="43"/>
      <c r="U16" s="43"/>
      <c r="V16" s="43"/>
      <c r="W16" s="43"/>
      <c r="X16" s="348"/>
      <c r="Y16" s="348"/>
      <c r="Z16" s="348"/>
      <c r="AA16" s="348"/>
      <c r="AB16" s="348"/>
      <c r="AC16" s="348"/>
      <c r="AD16" s="348"/>
      <c r="AE16" s="348"/>
      <c r="AF16" s="348"/>
      <c r="AG16" s="348"/>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348"/>
      <c r="Y17" s="348"/>
      <c r="Z17" s="348"/>
      <c r="AA17" s="348"/>
      <c r="AB17" s="348"/>
      <c r="AC17" s="348"/>
      <c r="AD17" s="348"/>
      <c r="AE17" s="348"/>
      <c r="AF17" s="348"/>
      <c r="AG17" s="348"/>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14" t="s">
        <v>110</v>
      </c>
      <c r="C18" s="81"/>
      <c r="D18" s="135" t="s">
        <v>111</v>
      </c>
      <c r="E18" s="82"/>
      <c r="F18" s="82"/>
      <c r="G18" s="142" t="s">
        <v>108</v>
      </c>
      <c r="H18" s="43"/>
      <c r="I18" s="43"/>
      <c r="J18" s="110">
        <v>0.114583333333333</v>
      </c>
      <c r="K18" s="110">
        <v>0.114583333333333</v>
      </c>
      <c r="L18" s="88" t="s">
        <v>110</v>
      </c>
      <c r="M18" s="89"/>
      <c r="N18" s="90" t="s">
        <v>111</v>
      </c>
      <c r="O18" s="85"/>
      <c r="P18" s="85"/>
      <c r="Q18" s="74" t="s">
        <v>108</v>
      </c>
      <c r="R18" s="43"/>
      <c r="S18" s="43"/>
      <c r="T18" s="43"/>
      <c r="U18" s="43"/>
      <c r="V18" s="43"/>
      <c r="W18" s="43"/>
      <c r="X18" s="348"/>
      <c r="Y18" s="348"/>
      <c r="Z18" s="348"/>
      <c r="AA18" s="348"/>
      <c r="AB18" s="348"/>
      <c r="AC18" s="348"/>
      <c r="AD18" s="348"/>
      <c r="AE18" s="348"/>
      <c r="AF18" s="348"/>
      <c r="AG18" s="348"/>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14" t="s">
        <v>112</v>
      </c>
      <c r="C19" s="215">
        <v>300</v>
      </c>
      <c r="D19" s="136">
        <f>C19</f>
        <v>300</v>
      </c>
      <c r="E19" s="82"/>
      <c r="F19" s="82"/>
      <c r="G19" s="142" t="s">
        <v>112</v>
      </c>
      <c r="H19" s="332" t="s">
        <v>120</v>
      </c>
      <c r="I19" s="43"/>
      <c r="J19" s="110">
        <v>0.125</v>
      </c>
      <c r="K19" s="110">
        <v>0.125</v>
      </c>
      <c r="L19" s="91" t="s">
        <v>112</v>
      </c>
      <c r="M19" s="92">
        <f>C19</f>
        <v>300</v>
      </c>
      <c r="N19" s="93">
        <f>M19</f>
        <v>300</v>
      </c>
      <c r="O19" s="85"/>
      <c r="P19" s="85"/>
      <c r="Q19" s="72" t="s">
        <v>112</v>
      </c>
      <c r="R19" s="43"/>
      <c r="S19" s="43"/>
      <c r="T19" s="43"/>
      <c r="U19" s="43"/>
      <c r="V19" s="43"/>
      <c r="W19" s="43"/>
      <c r="X19" s="348"/>
      <c r="Y19" s="348"/>
      <c r="Z19" s="348"/>
      <c r="AA19" s="348"/>
      <c r="AB19" s="348"/>
      <c r="AC19" s="348"/>
      <c r="AD19" s="348"/>
      <c r="AE19" s="348"/>
      <c r="AF19" s="348"/>
      <c r="AG19" s="348"/>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837</v>
      </c>
      <c r="E20" s="94"/>
      <c r="F20" s="95"/>
      <c r="G20" s="142">
        <f>D20</f>
        <v>837</v>
      </c>
      <c r="H20" s="333"/>
      <c r="I20" s="43"/>
      <c r="J20" s="110">
        <v>0.13541666666666699</v>
      </c>
      <c r="K20" s="110">
        <v>0.13541666666666699</v>
      </c>
      <c r="L20" s="69"/>
      <c r="M20" s="83"/>
      <c r="N20" s="84">
        <f>PRODUCT(2.79,N19)</f>
        <v>837</v>
      </c>
      <c r="O20" s="96"/>
      <c r="P20" s="96"/>
      <c r="Q20" s="72">
        <f>N20</f>
        <v>837</v>
      </c>
      <c r="R20" s="43"/>
      <c r="S20" s="43"/>
      <c r="T20" s="43"/>
      <c r="U20" s="43"/>
      <c r="V20" s="43"/>
      <c r="W20" s="43"/>
      <c r="X20" s="348"/>
      <c r="Y20" s="348"/>
      <c r="Z20" s="348"/>
      <c r="AA20" s="348"/>
      <c r="AB20" s="348"/>
      <c r="AC20" s="348"/>
      <c r="AD20" s="348"/>
      <c r="AE20" s="348"/>
      <c r="AF20" s="348"/>
      <c r="AG20" s="348"/>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33"/>
      <c r="I21" s="43"/>
      <c r="J21" s="110">
        <v>0.14583333333333401</v>
      </c>
      <c r="K21" s="110">
        <v>0.14583333333333401</v>
      </c>
      <c r="L21" s="69"/>
      <c r="M21" s="83"/>
      <c r="N21" s="80"/>
      <c r="O21" s="96"/>
      <c r="P21" s="113"/>
      <c r="Q21" s="114"/>
      <c r="R21" s="43"/>
      <c r="S21" s="43"/>
      <c r="T21" s="43"/>
      <c r="U21" s="43"/>
      <c r="V21" s="43"/>
      <c r="W21" s="43"/>
      <c r="X21" s="348"/>
      <c r="Y21" s="348"/>
      <c r="Z21" s="348"/>
      <c r="AA21" s="348"/>
      <c r="AB21" s="348"/>
      <c r="AC21" s="348"/>
      <c r="AD21" s="348"/>
      <c r="AE21" s="348"/>
      <c r="AF21" s="348"/>
      <c r="AG21" s="348"/>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113</v>
      </c>
      <c r="F22" s="97"/>
      <c r="G22" s="208" t="s">
        <v>114</v>
      </c>
      <c r="H22" s="333"/>
      <c r="I22" s="43"/>
      <c r="J22" s="110">
        <v>0.15625</v>
      </c>
      <c r="K22" s="110">
        <v>0.15625</v>
      </c>
      <c r="L22" s="69"/>
      <c r="M22" s="83"/>
      <c r="N22" s="80"/>
      <c r="O22" s="98" t="s">
        <v>113</v>
      </c>
      <c r="P22" s="115"/>
      <c r="Q22" s="116" t="s">
        <v>114</v>
      </c>
      <c r="R22" s="43"/>
      <c r="S22" s="43"/>
      <c r="T22" s="43"/>
      <c r="U22" s="43"/>
      <c r="V22" s="43"/>
      <c r="W22" s="43"/>
      <c r="X22" s="348"/>
      <c r="Y22" s="348"/>
      <c r="Z22" s="348"/>
      <c r="AA22" s="348"/>
      <c r="AB22" s="348"/>
      <c r="AC22" s="348"/>
      <c r="AD22" s="348"/>
      <c r="AE22" s="348"/>
      <c r="AF22" s="348"/>
      <c r="AG22" s="348"/>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16" t="s">
        <v>115</v>
      </c>
      <c r="C23" s="217">
        <f>E5</f>
        <v>2</v>
      </c>
      <c r="D23" s="144"/>
      <c r="E23" s="145">
        <f>SUM(G16,G20)</f>
        <v>1678.8300000000017</v>
      </c>
      <c r="F23" s="146"/>
      <c r="G23" s="209">
        <f>PRODUCT(C23,E23)</f>
        <v>3357.6600000000035</v>
      </c>
      <c r="H23" s="333"/>
      <c r="I23" s="43"/>
      <c r="J23" s="110">
        <v>0.16666666666666699</v>
      </c>
      <c r="K23" s="110">
        <v>0.16666666666666699</v>
      </c>
      <c r="L23" s="76" t="s">
        <v>116</v>
      </c>
      <c r="M23" s="99">
        <f>C23</f>
        <v>2</v>
      </c>
      <c r="N23" s="100"/>
      <c r="O23" s="101">
        <f>SUM(Q16,Q20)</f>
        <v>1090.5150000000006</v>
      </c>
      <c r="P23" s="117"/>
      <c r="Q23" s="118">
        <f>PRODUCT(M23,O23)</f>
        <v>2181.0300000000011</v>
      </c>
      <c r="R23" s="43"/>
      <c r="S23" s="43"/>
      <c r="T23" s="43"/>
      <c r="U23" s="43"/>
      <c r="V23" s="43"/>
      <c r="W23" s="43"/>
      <c r="X23" s="348"/>
      <c r="Y23" s="348"/>
      <c r="Z23" s="348"/>
      <c r="AA23" s="348"/>
      <c r="AB23" s="348"/>
      <c r="AC23" s="348"/>
      <c r="AD23" s="348"/>
      <c r="AE23" s="348"/>
      <c r="AF23" s="348"/>
      <c r="AG23" s="348"/>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348"/>
      <c r="Y24" s="348"/>
      <c r="Z24" s="348"/>
      <c r="AA24" s="348"/>
      <c r="AB24" s="348"/>
      <c r="AC24" s="348"/>
      <c r="AD24" s="348"/>
      <c r="AE24" s="348"/>
      <c r="AF24" s="348"/>
      <c r="AG24" s="348"/>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23" t="s">
        <v>130</v>
      </c>
      <c r="C25" s="324"/>
      <c r="D25" s="324"/>
      <c r="E25" s="324"/>
      <c r="F25" s="324"/>
      <c r="G25" s="325"/>
      <c r="H25" s="43"/>
      <c r="I25" s="43"/>
      <c r="J25" s="110">
        <v>0.1875</v>
      </c>
      <c r="K25" s="110">
        <v>0.1875</v>
      </c>
      <c r="L25" s="43"/>
      <c r="M25" s="43"/>
      <c r="N25" s="43"/>
      <c r="O25" s="43"/>
      <c r="P25" s="43"/>
      <c r="Q25" s="43"/>
      <c r="R25" s="43"/>
      <c r="S25" s="43"/>
      <c r="T25" s="43"/>
      <c r="U25" s="43"/>
      <c r="V25" s="43"/>
      <c r="W25" s="43"/>
      <c r="X25" s="348"/>
      <c r="Y25" s="348"/>
      <c r="Z25" s="348"/>
      <c r="AA25" s="348"/>
      <c r="AB25" s="348"/>
      <c r="AC25" s="348"/>
      <c r="AD25" s="348"/>
      <c r="AE25" s="348"/>
      <c r="AF25" s="348"/>
      <c r="AG25" s="348"/>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29" t="s">
        <v>150</v>
      </c>
      <c r="C26" s="330"/>
      <c r="D26" s="330"/>
      <c r="E26" s="330"/>
      <c r="F26" s="330"/>
      <c r="G26" s="331"/>
      <c r="H26" s="43"/>
      <c r="I26" s="43"/>
      <c r="J26" s="110">
        <v>0.19791666666666699</v>
      </c>
      <c r="K26" s="110">
        <v>0.19791666666666699</v>
      </c>
      <c r="L26" s="43"/>
      <c r="M26" s="43"/>
      <c r="N26" s="43"/>
      <c r="O26" s="43"/>
      <c r="P26" s="43"/>
      <c r="Q26" s="43"/>
      <c r="R26" s="43"/>
      <c r="S26" s="43"/>
      <c r="T26" s="43"/>
      <c r="U26" s="43"/>
      <c r="V26" s="43"/>
      <c r="W26" s="43"/>
      <c r="X26" s="348"/>
      <c r="Y26" s="348"/>
      <c r="Z26" s="348"/>
      <c r="AA26" s="348"/>
      <c r="AB26" s="348"/>
      <c r="AC26" s="348"/>
      <c r="AD26" s="348"/>
      <c r="AE26" s="348"/>
      <c r="AF26" s="348"/>
      <c r="AG26" s="348"/>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101</v>
      </c>
      <c r="D27" s="108" t="s">
        <v>102</v>
      </c>
      <c r="E27" s="105" t="s">
        <v>103</v>
      </c>
      <c r="F27" s="130"/>
      <c r="G27" s="138"/>
      <c r="H27" s="43"/>
      <c r="I27" s="43"/>
      <c r="J27" s="110">
        <v>0.20833333333333401</v>
      </c>
      <c r="K27" s="110">
        <v>0.20833333333333401</v>
      </c>
      <c r="L27" s="57"/>
      <c r="M27" s="58" t="s">
        <v>101</v>
      </c>
      <c r="N27" s="59" t="s">
        <v>102</v>
      </c>
      <c r="O27" s="59" t="s">
        <v>103</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104</v>
      </c>
      <c r="C28" s="109">
        <v>0.20833333333333401</v>
      </c>
      <c r="D28" s="109">
        <v>0.625000000000001</v>
      </c>
      <c r="E28" s="106">
        <f>(D28-C28)*24</f>
        <v>10.000000000000007</v>
      </c>
      <c r="F28" s="129"/>
      <c r="G28" s="140"/>
      <c r="H28" s="43"/>
      <c r="I28" s="43"/>
      <c r="J28" s="110">
        <v>0.21875</v>
      </c>
      <c r="K28" s="110">
        <v>0.21875</v>
      </c>
      <c r="L28" s="61"/>
      <c r="M28" s="62">
        <f>C28</f>
        <v>0.20833333333333401</v>
      </c>
      <c r="N28" s="62">
        <f>D28</f>
        <v>0.625000000000001</v>
      </c>
      <c r="O28" s="63">
        <f>(N28-M28)*24</f>
        <v>10.000000000000007</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26"/>
      <c r="C29" s="327"/>
      <c r="D29" s="327"/>
      <c r="E29" s="327"/>
      <c r="F29" s="327"/>
      <c r="G29" s="328"/>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40"/>
      <c r="C30" s="341"/>
      <c r="D30" s="341"/>
      <c r="E30" s="341"/>
      <c r="F30" s="341"/>
      <c r="G30" s="342"/>
      <c r="H30" s="43"/>
      <c r="I30" s="43"/>
      <c r="J30" s="110">
        <v>0.23958333333333401</v>
      </c>
      <c r="K30" s="110">
        <v>0.23958333333333401</v>
      </c>
      <c r="L30" s="337" t="s">
        <v>117</v>
      </c>
      <c r="M30" s="338"/>
      <c r="N30" s="338"/>
      <c r="O30" s="338"/>
      <c r="P30" s="338"/>
      <c r="Q30" s="339"/>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155</v>
      </c>
      <c r="E31" s="134" t="s">
        <v>156</v>
      </c>
      <c r="F31" s="68"/>
      <c r="G31" s="142" t="s">
        <v>108</v>
      </c>
      <c r="H31" s="43"/>
      <c r="I31" s="43"/>
      <c r="J31" s="110">
        <v>0.25</v>
      </c>
      <c r="K31" s="110">
        <v>0.25</v>
      </c>
      <c r="L31" s="69"/>
      <c r="M31" s="70"/>
      <c r="N31" s="71" t="s">
        <v>106</v>
      </c>
      <c r="O31" s="72" t="s">
        <v>107</v>
      </c>
      <c r="P31" s="73"/>
      <c r="Q31" s="74" t="s">
        <v>108</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12" t="s">
        <v>103</v>
      </c>
      <c r="C32" s="213">
        <f>E28</f>
        <v>10.000000000000007</v>
      </c>
      <c r="D32" s="206">
        <f>IF(C32&lt;8,C32,8)</f>
        <v>8</v>
      </c>
      <c r="E32" s="132">
        <f>IF(C32&gt;8,C32-8,0)</f>
        <v>2.0000000000000071</v>
      </c>
      <c r="F32" s="75"/>
      <c r="G32" s="142" t="s">
        <v>109</v>
      </c>
      <c r="H32" s="43"/>
      <c r="I32" s="43"/>
      <c r="J32" s="110">
        <v>0.26041666666666702</v>
      </c>
      <c r="K32" s="110">
        <v>0.26041666666666702</v>
      </c>
      <c r="L32" s="76" t="s">
        <v>103</v>
      </c>
      <c r="M32" s="77">
        <f>C32</f>
        <v>10.000000000000007</v>
      </c>
      <c r="N32" s="78">
        <v>0</v>
      </c>
      <c r="O32" s="79">
        <f>M32</f>
        <v>10.000000000000007</v>
      </c>
      <c r="P32" s="80"/>
      <c r="Q32" s="72" t="s">
        <v>109</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07">
        <f>PRODUCT(76.53,D32)</f>
        <v>612.24</v>
      </c>
      <c r="E33" s="133">
        <f>IF(E32="",0,PRODUCT(102.04,E32))</f>
        <v>204.08000000000075</v>
      </c>
      <c r="F33" s="82"/>
      <c r="G33" s="142">
        <f>SUM(D33:E33)</f>
        <v>816.32000000000073</v>
      </c>
      <c r="H33" s="43"/>
      <c r="I33" s="43"/>
      <c r="J33" s="110">
        <v>0.27083333333333398</v>
      </c>
      <c r="K33" s="110">
        <v>0.27083333333333398</v>
      </c>
      <c r="L33" s="69"/>
      <c r="M33" s="83"/>
      <c r="N33" s="84">
        <f>PRODUCT(22.92,N32)</f>
        <v>0</v>
      </c>
      <c r="O33" s="84">
        <f>IF(O32="",0,PRODUCT(34.38,O32))</f>
        <v>343.8000000000003</v>
      </c>
      <c r="P33" s="85"/>
      <c r="Q33" s="86">
        <f>SUM(N33:O33)</f>
        <v>343.8000000000003</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14" t="s">
        <v>110</v>
      </c>
      <c r="C35" s="81"/>
      <c r="D35" s="135" t="s">
        <v>111</v>
      </c>
      <c r="E35" s="82"/>
      <c r="F35" s="82"/>
      <c r="G35" s="142" t="s">
        <v>108</v>
      </c>
      <c r="H35" s="43"/>
      <c r="I35" s="43"/>
      <c r="J35" s="110">
        <v>0.29166666666666702</v>
      </c>
      <c r="K35" s="110">
        <v>0.29166666666666702</v>
      </c>
      <c r="L35" s="88" t="s">
        <v>110</v>
      </c>
      <c r="M35" s="89"/>
      <c r="N35" s="90" t="s">
        <v>111</v>
      </c>
      <c r="O35" s="85"/>
      <c r="P35" s="85"/>
      <c r="Q35" s="74" t="s">
        <v>108</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14" t="s">
        <v>112</v>
      </c>
      <c r="C36" s="215">
        <v>100</v>
      </c>
      <c r="D36" s="136">
        <f>C36</f>
        <v>100</v>
      </c>
      <c r="E36" s="82"/>
      <c r="F36" s="82"/>
      <c r="G36" s="142" t="s">
        <v>112</v>
      </c>
      <c r="H36" s="332" t="s">
        <v>120</v>
      </c>
      <c r="I36" s="43"/>
      <c r="J36" s="110">
        <v>0.30208333333333398</v>
      </c>
      <c r="K36" s="110">
        <v>0.30208333333333398</v>
      </c>
      <c r="L36" s="91" t="s">
        <v>112</v>
      </c>
      <c r="M36" s="92">
        <f>C36</f>
        <v>100</v>
      </c>
      <c r="N36" s="93">
        <f>M36</f>
        <v>100</v>
      </c>
      <c r="O36" s="85"/>
      <c r="P36" s="85"/>
      <c r="Q36" s="72" t="s">
        <v>112</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279</v>
      </c>
      <c r="E37" s="94"/>
      <c r="F37" s="95"/>
      <c r="G37" s="142">
        <f>D37</f>
        <v>279</v>
      </c>
      <c r="H37" s="333"/>
      <c r="I37" s="43"/>
      <c r="J37" s="110">
        <v>0.3125</v>
      </c>
      <c r="K37" s="110">
        <v>0.3125</v>
      </c>
      <c r="L37" s="69"/>
      <c r="M37" s="83"/>
      <c r="N37" s="84">
        <f>PRODUCT(2.79,N36)</f>
        <v>279</v>
      </c>
      <c r="O37" s="96"/>
      <c r="P37" s="96"/>
      <c r="Q37" s="72">
        <f>N37</f>
        <v>279</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33"/>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113</v>
      </c>
      <c r="F39" s="97"/>
      <c r="G39" s="210" t="s">
        <v>114</v>
      </c>
      <c r="H39" s="333"/>
      <c r="I39" s="43"/>
      <c r="J39" s="110">
        <v>0.33333333333333398</v>
      </c>
      <c r="K39" s="110">
        <v>0.33333333333333398</v>
      </c>
      <c r="L39" s="69"/>
      <c r="M39" s="83"/>
      <c r="N39" s="80"/>
      <c r="O39" s="98" t="s">
        <v>113</v>
      </c>
      <c r="P39" s="115"/>
      <c r="Q39" s="116" t="s">
        <v>114</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18" t="s">
        <v>116</v>
      </c>
      <c r="C40" s="217">
        <f>E5</f>
        <v>2</v>
      </c>
      <c r="D40" s="144"/>
      <c r="E40" s="145">
        <f>SUM(G33,G37)</f>
        <v>1095.3200000000006</v>
      </c>
      <c r="F40" s="146"/>
      <c r="G40" s="211">
        <f>PRODUCT(C40,E40)</f>
        <v>2190.6400000000012</v>
      </c>
      <c r="H40" s="333"/>
      <c r="I40" s="43"/>
      <c r="J40" s="110">
        <v>0.34375</v>
      </c>
      <c r="K40" s="110">
        <v>0.34375</v>
      </c>
      <c r="L40" s="76" t="s">
        <v>116</v>
      </c>
      <c r="M40" s="99">
        <f>C40</f>
        <v>2</v>
      </c>
      <c r="N40" s="100"/>
      <c r="O40" s="101">
        <f>SUM(Q33,Q37)</f>
        <v>622.8000000000003</v>
      </c>
      <c r="P40" s="117"/>
      <c r="Q40" s="118">
        <f>PRODUCT(M40,O40)</f>
        <v>1245.6000000000006</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318"/>
      <c r="C42" s="319"/>
      <c r="D42" s="319"/>
      <c r="E42" s="319"/>
      <c r="F42" s="319"/>
      <c r="G42" s="319"/>
      <c r="H42" s="319"/>
      <c r="I42" s="319"/>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U3t0893mspYI7Hjil4PI2JOkyPYvGRayU+PlPQue1/xiJIZG202cdUaYlaWRfdqSy6LuFZbmv5PxB9Dphj6nBg==" saltValue="MEpg1FsRyeDT/K2tEl0dLA==" spinCount="100000" sheet="1" objects="1" scenarios="1" selectLockedCells="1"/>
  <protectedRanges>
    <protectedRange sqref="C12:D12 C15 C19 C32 C36 C40 C23 C28:D28 M11:N11 M15 M19 M23:M24 M32 M36 M40 M28:N28" name="Range2"/>
    <protectedRange sqref="C32:C40 C15:C23 M15:M24 M32:M40" name="Range1"/>
    <protectedRange sqref="C5:C7" name="Range1_1"/>
  </protectedRanges>
  <mergeCells count="16">
    <mergeCell ref="B1:G1"/>
    <mergeCell ref="B2:G2"/>
    <mergeCell ref="B3:G3"/>
    <mergeCell ref="E5:E7"/>
    <mergeCell ref="B9:G9"/>
    <mergeCell ref="H36:H40"/>
    <mergeCell ref="B42:I42"/>
    <mergeCell ref="X9:AG26"/>
    <mergeCell ref="L13:Q13"/>
    <mergeCell ref="H19:H23"/>
    <mergeCell ref="B25:G25"/>
    <mergeCell ref="B26:G26"/>
    <mergeCell ref="B29:G29"/>
    <mergeCell ref="B30:G30"/>
    <mergeCell ref="L30:Q30"/>
    <mergeCell ref="B10:G10"/>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REFERENCE</vt:lpstr>
      <vt:lpstr>Instruction-ConflictingTripCalc</vt:lpstr>
      <vt:lpstr>CONFLICTING TRIP CALC-IN HOUSE</vt:lpstr>
      <vt:lpstr>CALC</vt:lpstr>
      <vt:lpstr>orig</vt:lpstr>
      <vt:lpstr>Sheet1</vt:lpstr>
      <vt:lpstr>Sheet2</vt:lpstr>
      <vt:lpstr>RUSD TRIP CALC-IN HOUSE </vt:lpstr>
      <vt:lpstr>CALCULATOR FOR OUTSIDE BILLING</vt:lpstr>
      <vt:lpstr>CALC!Print_Area</vt:lpstr>
      <vt:lpstr>'Instruction-ConflictingTripCalc'!Print_Area</vt:lpstr>
    </vt:vector>
  </TitlesOfParts>
  <Company>RUSD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PAZ</dc:creator>
  <cp:lastModifiedBy>Lindsey Grawe</cp:lastModifiedBy>
  <cp:lastPrinted>2016-06-21T17:29:55Z</cp:lastPrinted>
  <dcterms:created xsi:type="dcterms:W3CDTF">2014-10-17T16:10:38Z</dcterms:created>
  <dcterms:modified xsi:type="dcterms:W3CDTF">2025-08-29T18:32:26Z</dcterms:modified>
</cp:coreProperties>
</file>